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0095" windowHeight="4410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<sst xmlns="http://schemas.openxmlformats.org/spreadsheetml/2006/main" count="390" uniqueCount="182">
  <si>
    <t>Daň z príjmov fyzických osôb</t>
  </si>
  <si>
    <t>KAPITÁLOVÉ  PRÍJMY SPOLU</t>
  </si>
  <si>
    <t>FINANČNÉ OPERÁCIE SPOLU</t>
  </si>
  <si>
    <t>PRÍJMY SPOLU:</t>
  </si>
  <si>
    <t>údaje sú v €</t>
  </si>
  <si>
    <t xml:space="preserve">Daň z nehnuteľností </t>
  </si>
  <si>
    <t>Dane za špecifické služby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</si>
  <si>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</si>
  <si>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</si>
  <si>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</si>
  <si>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</si>
  <si>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</si>
  <si>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</si>
  <si>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</si>
  <si>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</si>
  <si>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</si>
  <si>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>Granty a transféry spolu</t>
  </si>
  <si>
    <t>BEŽNÉ PRÍJMY SPOLU</t>
  </si>
  <si>
    <t>Granty bežné</t>
  </si>
  <si>
    <t>Granty kapitálové</t>
  </si>
  <si>
    <t>PLÁNOVANIE, MANAŽMENT A KONTROLA</t>
  </si>
  <si>
    <t>Bežné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</si>
  <si>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</si>
  <si>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</si>
  <si>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</si>
  <si>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</si>
  <si>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</si>
  <si>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</si>
  <si>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</si>
  <si>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</si>
  <si>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</si>
  <si>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</si>
  <si>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</si>
  <si>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</si>
  <si>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</si>
  <si>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</si>
  <si>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</si>
  <si>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</si>
  <si>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</si>
  <si>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</si>
  <si>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</si>
  <si>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</si>
  <si>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06.2.0</t>
  </si>
  <si>
    <t>Verejná zeleň</t>
  </si>
  <si>
    <t>SOCIÁLNE SLUŽBY</t>
  </si>
  <si>
    <t>10.2.0.1</t>
  </si>
  <si>
    <t>Dávky v hmotnej a sociálnej núdzi</t>
  </si>
  <si>
    <t>bežné</t>
  </si>
  <si>
    <t>kapitálové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</si>
  <si>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</si>
  <si>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</si>
  <si>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</si>
  <si>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</si>
  <si>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</si>
  <si>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</si>
  <si>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</si>
  <si>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</si>
  <si>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</si>
  <si>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</si>
  <si>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</si>
  <si>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</si>
  <si>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</si>
  <si>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</si>
  <si>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</si>
  <si>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</si>
  <si>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</si>
  <si>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</si>
  <si>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Autobus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</si>
  <si>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</si>
  <si>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</si>
  <si>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</si>
  <si>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</si>
  <si>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</si>
  <si>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</si>
  <si>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</si>
  <si>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</si>
  <si>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Dom kultúry</t>
  </si>
  <si>
    <t>Podpora organizácií a združení v obci</t>
  </si>
  <si>
    <t>Obecné centrum v DK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</si>
  <si>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</si>
  <si>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</si>
  <si>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</si>
  <si>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</si>
  <si>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</si>
  <si>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Príjem z predaja nehnuteľností</t>
  </si>
  <si>
    <t>Vlastné príjmy ZŠ</t>
  </si>
  <si>
    <t xml:space="preserve"> </t>
  </si>
  <si>
    <t>ROZDIEL:  PREBYTOK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</si>
  <si>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</si>
  <si>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</si>
  <si>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</si>
  <si>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</si>
  <si>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</si>
  <si>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620 - odvody z miezd</t>
  </si>
  <si>
    <t>630 - tovary a služby</t>
  </si>
  <si>
    <t>630 - energie, tovary a služby</t>
  </si>
  <si>
    <t>630 - tovary a služby PO</t>
  </si>
  <si>
    <t>640 - dotácie, príspevky</t>
  </si>
  <si>
    <t>630 - poplatky a služby</t>
  </si>
  <si>
    <t>640 - príspevky</t>
  </si>
  <si>
    <t>dividendy BVS</t>
  </si>
  <si>
    <t>620 - odvody z miezd a dohôd mimo PP</t>
  </si>
  <si>
    <t>620 - odvody z dohôd mimo PP</t>
  </si>
  <si>
    <t>09.1.2.1</t>
  </si>
  <si>
    <t>09.1.1.1</t>
  </si>
  <si>
    <t>rozpočet 2016</t>
  </si>
  <si>
    <t>630 - oslavy 800 rokov obce</t>
  </si>
  <si>
    <t>REKAPITULÁCIA PRÍJMY</t>
  </si>
  <si>
    <t>REKAPITULÁCIA VÝDAVKY</t>
  </si>
  <si>
    <t>650 - splátky úrokov z úverov, poplatky</t>
  </si>
  <si>
    <t>Rozpočet 2016</t>
  </si>
  <si>
    <t>Z ostatných finančných operácií - RF</t>
  </si>
  <si>
    <t>rozpočet 2017</t>
  </si>
  <si>
    <t>05.2.0</t>
  </si>
  <si>
    <t>Rozpočet 2017</t>
  </si>
  <si>
    <t>Kapitálové  výdavky</t>
  </si>
  <si>
    <t>04.5.1.</t>
  </si>
  <si>
    <t>05.2.0.</t>
  </si>
  <si>
    <t>09.6.0.1</t>
  </si>
  <si>
    <t>Bežné výdavky spolu</t>
  </si>
  <si>
    <t>Kapitálové výdavky spolu</t>
  </si>
  <si>
    <t>610 - mzdy, príplatk, odmeny</t>
  </si>
  <si>
    <t>fin. operácie-rezer.fond</t>
  </si>
  <si>
    <t>640 - príspevky, náhrada PN</t>
  </si>
  <si>
    <t>640 -náhrada PN, odstupné,odchodné</t>
  </si>
  <si>
    <t>Vypracovala : Ing. Balážová</t>
  </si>
  <si>
    <t>01.1.1</t>
  </si>
  <si>
    <t>09.2.1.1</t>
  </si>
  <si>
    <t>09.5.0</t>
  </si>
  <si>
    <t>08.6.0</t>
  </si>
  <si>
    <t>10.2.0</t>
  </si>
  <si>
    <t>10.4.0</t>
  </si>
  <si>
    <t>710- rekonštrukcia miestnych komunikácií</t>
  </si>
  <si>
    <t>710- výstavba kanalizácie</t>
  </si>
  <si>
    <t>710- nákup automobilu opatrov.služba</t>
  </si>
  <si>
    <t>skutočnosť 2014</t>
  </si>
  <si>
    <t>Rozpočet 2018</t>
  </si>
  <si>
    <t>rozpočet 2018</t>
  </si>
  <si>
    <t xml:space="preserve">Zverejnené: </t>
  </si>
  <si>
    <t>716 - Projekt.dokument. Prístavba MŠ</t>
  </si>
  <si>
    <t>630- tovary, služby</t>
  </si>
  <si>
    <t>Aktivačné práce, dobrovoľnícka služba</t>
  </si>
  <si>
    <t>Verejné osvetlenie, vianočná výzdoba</t>
  </si>
  <si>
    <t>Transféry zo ŠR - ostatné</t>
  </si>
  <si>
    <t xml:space="preserve">Transféry MK, BSK, </t>
  </si>
  <si>
    <t>717 - Výstavba materskej školy</t>
  </si>
  <si>
    <t>710- plynofikácia, plynový sporák</t>
  </si>
  <si>
    <t>630 - zariadenie nových 2 tried</t>
  </si>
  <si>
    <t>713 - kamerový systém obce</t>
  </si>
  <si>
    <t>08.6.0.</t>
  </si>
  <si>
    <t>710,716- pozemky, rekonštrukcia oú</t>
  </si>
  <si>
    <t>710- rekonštrukcia DS, chodník cint, PD</t>
  </si>
  <si>
    <t>710-rekonštr.chodníka Hlavná ul.</t>
  </si>
  <si>
    <t>716-  PD prístavba zákl.školy</t>
  </si>
  <si>
    <t>skutočnosť 2015</t>
  </si>
  <si>
    <t>očakávaná skutočnosť 2016</t>
  </si>
  <si>
    <t>Rozpočet 2019</t>
  </si>
  <si>
    <t>Transféry zo ŠR - voľby/referendum</t>
  </si>
  <si>
    <t>Skutočnosť 2014</t>
  </si>
  <si>
    <t>rozpočet 2019</t>
  </si>
  <si>
    <t xml:space="preserve">Viacúčelové ihriská </t>
  </si>
  <si>
    <t>640 - náhrada PN</t>
  </si>
  <si>
    <t>03. 6 0</t>
  </si>
  <si>
    <t>717 - rekonštrukcia miestn.rozhlasu</t>
  </si>
  <si>
    <t>710 - dk rekonštr., rúra reštaurácia</t>
  </si>
  <si>
    <t xml:space="preserve">8. </t>
  </si>
  <si>
    <t>06. 2.0.</t>
  </si>
  <si>
    <t>710 - rekonštrukcia závlahy, kosačka</t>
  </si>
  <si>
    <t>Obec Slovenský Grob  - Rozpočet na roky 2017-2019</t>
  </si>
  <si>
    <t>Presun nevyčerp.dotácií</t>
  </si>
  <si>
    <t xml:space="preserve">Zádržné </t>
  </si>
  <si>
    <t>717 - prístavba základnej školy</t>
  </si>
  <si>
    <t>fin. operácie/vratka zádržného</t>
  </si>
  <si>
    <t xml:space="preserve">710 - telocvičňa, parkovisko </t>
  </si>
  <si>
    <t>640 - dotácia súkromnej zuš</t>
  </si>
  <si>
    <t>630 - energia čepr.stanica</t>
  </si>
  <si>
    <t>Register obyvateľov+register adries</t>
  </si>
  <si>
    <t>dňa 22.11.2016</t>
  </si>
  <si>
    <t>716 -PD cyklotrasa PK-SG-Viničné</t>
  </si>
  <si>
    <t>Súkromná zuš</t>
  </si>
  <si>
    <t>VÝDAVKY</t>
  </si>
  <si>
    <t>710 - Výstavba MFI, osvetlenie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</si>
</sst>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</numFmts>
  <fonts count="53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0" fillId="0" borderId="2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9" fillId="0" borderId="29" xfId="0" applyFont="1" applyFill="1" applyBorder="1" applyAlignment="1">
      <alignment wrapText="1"/>
    </xf>
    <xf numFmtId="0" fontId="6" fillId="0" borderId="12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4" fontId="9" fillId="0" borderId="34" xfId="0" applyNumberFormat="1" applyFont="1" applyFill="1" applyBorder="1" applyAlignment="1">
      <alignment wrapText="1"/>
    </xf>
    <xf numFmtId="4" fontId="12" fillId="0" borderId="35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12" fillId="0" borderId="36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 wrapText="1"/>
    </xf>
    <xf numFmtId="4" fontId="9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2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9" fillId="0" borderId="34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4" fontId="6" fillId="0" borderId="35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6" fillId="0" borderId="11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40" xfId="0" applyNumberFormat="1" applyFont="1" applyBorder="1" applyAlignment="1">
      <alignment/>
    </xf>
    <xf numFmtId="0" fontId="15" fillId="0" borderId="13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4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6" fillId="0" borderId="12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43" xfId="0" applyNumberFormat="1" applyFont="1" applyFill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52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35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0" fontId="10" fillId="0" borderId="29" xfId="0" applyFont="1" applyBorder="1" applyAlignment="1">
      <alignment/>
    </xf>
    <xf numFmtId="4" fontId="15" fillId="0" borderId="29" xfId="0" applyNumberFormat="1" applyFont="1" applyFill="1" applyBorder="1" applyAlignment="1">
      <alignment wrapText="1"/>
    </xf>
    <xf numFmtId="181" fontId="3" fillId="0" borderId="35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1" fontId="1" fillId="0" borderId="42" xfId="0" applyNumberFormat="1" applyFont="1" applyBorder="1" applyAlignment="1">
      <alignment/>
    </xf>
    <xf numFmtId="181" fontId="1" fillId="0" borderId="43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33" xfId="0" applyNumberFormat="1" applyFont="1" applyBorder="1" applyAlignment="1">
      <alignment/>
    </xf>
    <xf numFmtId="181" fontId="4" fillId="0" borderId="42" xfId="0" applyNumberFormat="1" applyFont="1" applyBorder="1" applyAlignment="1">
      <alignment/>
    </xf>
    <xf numFmtId="181" fontId="4" fillId="0" borderId="43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44" xfId="0" applyNumberFormat="1" applyFont="1" applyBorder="1" applyAlignment="1">
      <alignment/>
    </xf>
    <xf numFmtId="181" fontId="4" fillId="0" borderId="41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16" fillId="0" borderId="11" xfId="0" applyNumberFormat="1" applyFont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4" fillId="0" borderId="39" xfId="0" applyNumberFormat="1" applyFont="1" applyBorder="1" applyAlignment="1">
      <alignment/>
    </xf>
    <xf numFmtId="181" fontId="4" fillId="0" borderId="45" xfId="0" applyNumberFormat="1" applyFont="1" applyBorder="1" applyAlignment="1">
      <alignment/>
    </xf>
    <xf numFmtId="181" fontId="14" fillId="0" borderId="42" xfId="0" applyNumberFormat="1" applyFont="1" applyBorder="1" applyAlignment="1">
      <alignment/>
    </xf>
    <xf numFmtId="181" fontId="14" fillId="0" borderId="43" xfId="0" applyNumberFormat="1" applyFont="1" applyBorder="1" applyAlignment="1">
      <alignment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3" width="12.28125" style="0" customWidth="1"/>
    <col min="4" max="4" width="11.710937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2.28125" style="0" customWidth="1"/>
  </cols>
  <sheetData>
    <row r="1" spans="1:4" ht="18">
      <c r="A1" s="102" t="s">
        <v>168</v>
      </c>
      <c r="B1" s="99"/>
      <c r="C1" s="100"/>
      <c r="D1" s="101"/>
    </row>
    <row r="2" spans="7:9" ht="13.5" thickBot="1">
      <c r="G2" s="65"/>
      <c r="H2" s="65"/>
      <c r="I2" s="65" t="s">
        <v>4</v>
      </c>
    </row>
    <row r="3" spans="1:9" ht="35.25" thickBot="1">
      <c r="A3" s="26" t="s">
        <v>86</v>
      </c>
      <c r="B3" s="27" t="s">
        <v>51</v>
      </c>
      <c r="C3" s="28" t="s">
        <v>135</v>
      </c>
      <c r="D3" s="28" t="s">
        <v>154</v>
      </c>
      <c r="E3" s="28" t="s">
        <v>110</v>
      </c>
      <c r="F3" s="83" t="s">
        <v>155</v>
      </c>
      <c r="G3" s="83" t="s">
        <v>114</v>
      </c>
      <c r="H3" s="83" t="s">
        <v>136</v>
      </c>
      <c r="I3" s="84" t="s">
        <v>156</v>
      </c>
    </row>
    <row r="4" spans="1:9" ht="15" customHeight="1">
      <c r="A4" s="29">
        <v>111</v>
      </c>
      <c r="B4" s="1" t="s">
        <v>0</v>
      </c>
      <c r="C4" s="110">
        <v>531329.79</v>
      </c>
      <c r="D4" s="110">
        <v>662618.88</v>
      </c>
      <c r="E4" s="198">
        <v>700000</v>
      </c>
      <c r="F4" s="198">
        <v>778000</v>
      </c>
      <c r="G4" s="257">
        <v>845504</v>
      </c>
      <c r="H4" s="265">
        <v>850000</v>
      </c>
      <c r="I4" s="266">
        <v>870000</v>
      </c>
    </row>
    <row r="5" spans="1:9" ht="15" customHeight="1">
      <c r="A5" s="31">
        <v>121</v>
      </c>
      <c r="B5" s="2" t="s">
        <v>5</v>
      </c>
      <c r="C5" s="111">
        <v>78337.57</v>
      </c>
      <c r="D5" s="111">
        <v>76281.58</v>
      </c>
      <c r="E5" s="198">
        <v>75000</v>
      </c>
      <c r="F5" s="198">
        <v>75000</v>
      </c>
      <c r="G5" s="198">
        <v>76000</v>
      </c>
      <c r="H5" s="265">
        <v>77000</v>
      </c>
      <c r="I5" s="266">
        <v>78000</v>
      </c>
    </row>
    <row r="6" spans="1:9" ht="15" customHeight="1" thickBot="1">
      <c r="A6" s="31">
        <v>133</v>
      </c>
      <c r="B6" s="2" t="s">
        <v>6</v>
      </c>
      <c r="C6" s="111">
        <v>79241.14</v>
      </c>
      <c r="D6" s="111">
        <v>79892.33</v>
      </c>
      <c r="E6" s="198">
        <v>82000</v>
      </c>
      <c r="F6" s="198">
        <v>89000</v>
      </c>
      <c r="G6" s="198">
        <v>91000</v>
      </c>
      <c r="H6" s="267">
        <v>92000</v>
      </c>
      <c r="I6" s="268">
        <v>93000</v>
      </c>
    </row>
    <row r="7" spans="1:9" ht="15" customHeight="1" thickBot="1">
      <c r="A7" s="6"/>
      <c r="B7" s="7" t="s">
        <v>7</v>
      </c>
      <c r="C7" s="112">
        <f aca="true" t="shared" si="0" ref="C7:I7">SUM(C4:C6)</f>
        <v>688908.5000000001</v>
      </c>
      <c r="D7" s="112">
        <f t="shared" si="0"/>
        <v>818792.7899999999</v>
      </c>
      <c r="E7" s="112">
        <f t="shared" si="0"/>
        <v>857000</v>
      </c>
      <c r="F7" s="200">
        <f t="shared" si="0"/>
        <v>942000</v>
      </c>
      <c r="G7" s="206">
        <f t="shared" si="0"/>
        <v>1012504</v>
      </c>
      <c r="H7" s="269">
        <f t="shared" si="0"/>
        <v>1019000</v>
      </c>
      <c r="I7" s="270">
        <f t="shared" si="0"/>
        <v>1041000</v>
      </c>
    </row>
    <row r="8" spans="1:9" ht="15" customHeight="1">
      <c r="A8" s="29">
        <v>211</v>
      </c>
      <c r="B8" s="3" t="s">
        <v>100</v>
      </c>
      <c r="C8" s="110"/>
      <c r="D8" s="110">
        <v>4924.58</v>
      </c>
      <c r="E8" s="198"/>
      <c r="F8" s="198">
        <v>5152</v>
      </c>
      <c r="G8" s="198"/>
      <c r="H8" s="265"/>
      <c r="I8" s="271"/>
    </row>
    <row r="9" spans="1:9" ht="15" customHeight="1">
      <c r="A9" s="29">
        <v>212</v>
      </c>
      <c r="B9" s="3" t="s">
        <v>8</v>
      </c>
      <c r="C9" s="110">
        <v>25309.63</v>
      </c>
      <c r="D9" s="110">
        <v>36488.25</v>
      </c>
      <c r="E9" s="198">
        <v>33500</v>
      </c>
      <c r="F9" s="198">
        <v>33500</v>
      </c>
      <c r="G9" s="198">
        <v>32000</v>
      </c>
      <c r="H9" s="265">
        <v>32000</v>
      </c>
      <c r="I9" s="266">
        <v>33000</v>
      </c>
    </row>
    <row r="10" spans="1:9" ht="15" customHeight="1">
      <c r="A10" s="29">
        <v>212.223</v>
      </c>
      <c r="B10" s="3" t="s">
        <v>85</v>
      </c>
      <c r="C10" s="110">
        <v>34778.28</v>
      </c>
      <c r="D10" s="110">
        <v>29398.28</v>
      </c>
      <c r="E10" s="198">
        <v>32900</v>
      </c>
      <c r="F10" s="198">
        <v>37687</v>
      </c>
      <c r="G10" s="198">
        <v>36300</v>
      </c>
      <c r="H10" s="265"/>
      <c r="I10" s="266"/>
    </row>
    <row r="11" spans="1:9" ht="15" customHeight="1">
      <c r="A11" s="31">
        <v>221</v>
      </c>
      <c r="B11" s="2" t="s">
        <v>9</v>
      </c>
      <c r="C11" s="111">
        <v>11159.07</v>
      </c>
      <c r="D11" s="111">
        <v>12159.5</v>
      </c>
      <c r="E11" s="198">
        <v>10000</v>
      </c>
      <c r="F11" s="201">
        <v>19000</v>
      </c>
      <c r="G11" s="198">
        <v>20000</v>
      </c>
      <c r="H11" s="265">
        <v>20000</v>
      </c>
      <c r="I11" s="266">
        <v>20000</v>
      </c>
    </row>
    <row r="12" spans="1:9" ht="15" customHeight="1">
      <c r="A12" s="31">
        <v>222</v>
      </c>
      <c r="B12" s="2" t="s">
        <v>10</v>
      </c>
      <c r="C12" s="111">
        <v>450</v>
      </c>
      <c r="D12" s="111">
        <v>190</v>
      </c>
      <c r="E12" s="198"/>
      <c r="F12" s="198">
        <v>50</v>
      </c>
      <c r="G12" s="198"/>
      <c r="H12" s="265"/>
      <c r="I12" s="266"/>
    </row>
    <row r="13" spans="1:9" ht="15" customHeight="1">
      <c r="A13" s="31">
        <v>223</v>
      </c>
      <c r="B13" s="2" t="s">
        <v>11</v>
      </c>
      <c r="C13" s="111">
        <v>25788.65</v>
      </c>
      <c r="D13" s="111">
        <v>37831.04</v>
      </c>
      <c r="E13" s="198">
        <v>23000</v>
      </c>
      <c r="F13" s="198">
        <v>28571</v>
      </c>
      <c r="G13" s="198">
        <v>25000</v>
      </c>
      <c r="H13" s="265">
        <v>25500</v>
      </c>
      <c r="I13" s="266">
        <v>25500</v>
      </c>
    </row>
    <row r="14" spans="1:9" ht="15" customHeight="1">
      <c r="A14" s="31">
        <v>242</v>
      </c>
      <c r="B14" s="2" t="s">
        <v>12</v>
      </c>
      <c r="C14" s="111">
        <v>276.42</v>
      </c>
      <c r="D14" s="111">
        <v>397.55</v>
      </c>
      <c r="E14" s="198">
        <v>300</v>
      </c>
      <c r="F14" s="201">
        <v>300</v>
      </c>
      <c r="G14" s="198"/>
      <c r="H14" s="265"/>
      <c r="I14" s="266"/>
    </row>
    <row r="15" spans="1:9" ht="15" customHeight="1" thickBot="1">
      <c r="A15" s="33">
        <v>292</v>
      </c>
      <c r="B15" s="4" t="s">
        <v>13</v>
      </c>
      <c r="C15" s="113">
        <v>3302.33</v>
      </c>
      <c r="D15" s="113">
        <v>6188.57</v>
      </c>
      <c r="E15" s="198">
        <v>1000</v>
      </c>
      <c r="F15" s="202">
        <v>5484</v>
      </c>
      <c r="G15" s="198">
        <v>2000</v>
      </c>
      <c r="H15" s="267">
        <v>2500</v>
      </c>
      <c r="I15" s="268">
        <v>2500</v>
      </c>
    </row>
    <row r="16" spans="1:9" ht="15" customHeight="1" thickBot="1">
      <c r="A16" s="6"/>
      <c r="B16" s="7" t="s">
        <v>14</v>
      </c>
      <c r="C16" s="112">
        <f aca="true" t="shared" si="1" ref="C16:I16">SUM(C8:C15)</f>
        <v>101064.38</v>
      </c>
      <c r="D16" s="112">
        <f t="shared" si="1"/>
        <v>127577.76999999999</v>
      </c>
      <c r="E16" s="112">
        <f t="shared" si="1"/>
        <v>100700</v>
      </c>
      <c r="F16" s="200">
        <f>SUM(F8:F15)</f>
        <v>129744</v>
      </c>
      <c r="G16" s="206">
        <f t="shared" si="1"/>
        <v>115300</v>
      </c>
      <c r="H16" s="269">
        <f t="shared" si="1"/>
        <v>80000</v>
      </c>
      <c r="I16" s="270">
        <f t="shared" si="1"/>
        <v>81000</v>
      </c>
    </row>
    <row r="17" spans="1:9" ht="15" customHeight="1">
      <c r="A17" s="29">
        <v>311</v>
      </c>
      <c r="B17" s="3" t="s">
        <v>18</v>
      </c>
      <c r="C17" s="110">
        <v>12000</v>
      </c>
      <c r="D17" s="110">
        <v>1900</v>
      </c>
      <c r="E17" s="198"/>
      <c r="F17" s="201">
        <v>0</v>
      </c>
      <c r="G17" s="198"/>
      <c r="H17" s="265"/>
      <c r="I17" s="271"/>
    </row>
    <row r="18" spans="1:9" ht="15" customHeight="1">
      <c r="A18" s="31">
        <v>312</v>
      </c>
      <c r="B18" s="2" t="s">
        <v>15</v>
      </c>
      <c r="C18" s="111">
        <v>355307</v>
      </c>
      <c r="D18" s="111">
        <v>394655</v>
      </c>
      <c r="E18" s="198">
        <v>370000</v>
      </c>
      <c r="F18" s="198">
        <v>403941</v>
      </c>
      <c r="G18" s="198">
        <v>398000</v>
      </c>
      <c r="H18" s="265">
        <v>420000</v>
      </c>
      <c r="I18" s="266">
        <v>425000</v>
      </c>
    </row>
    <row r="19" spans="1:9" ht="15" customHeight="1">
      <c r="A19" s="31">
        <v>312</v>
      </c>
      <c r="B19" s="2" t="s">
        <v>143</v>
      </c>
      <c r="C19" s="111">
        <v>6839.17</v>
      </c>
      <c r="D19" s="111">
        <v>7470.12</v>
      </c>
      <c r="E19" s="198">
        <v>7000</v>
      </c>
      <c r="F19" s="198">
        <v>13428</v>
      </c>
      <c r="G19" s="198">
        <v>13000</v>
      </c>
      <c r="H19" s="265">
        <v>13000</v>
      </c>
      <c r="I19" s="266">
        <v>13000</v>
      </c>
    </row>
    <row r="20" spans="1:9" ht="15" customHeight="1">
      <c r="A20" s="105">
        <v>312</v>
      </c>
      <c r="B20" s="2" t="s">
        <v>157</v>
      </c>
      <c r="C20" s="111">
        <v>5247.41</v>
      </c>
      <c r="D20" s="111">
        <v>640</v>
      </c>
      <c r="E20" s="111">
        <v>670</v>
      </c>
      <c r="F20" s="111">
        <v>1246</v>
      </c>
      <c r="G20" s="111">
        <v>1300</v>
      </c>
      <c r="H20" s="266">
        <v>3000</v>
      </c>
      <c r="I20" s="266">
        <v>1500</v>
      </c>
    </row>
    <row r="21" spans="1:9" ht="15" customHeight="1" thickBot="1">
      <c r="A21" s="103">
        <v>312</v>
      </c>
      <c r="B21" s="104" t="s">
        <v>144</v>
      </c>
      <c r="C21" s="114">
        <v>16500</v>
      </c>
      <c r="D21" s="114">
        <v>11808</v>
      </c>
      <c r="E21" s="198"/>
      <c r="F21" s="202">
        <v>7900</v>
      </c>
      <c r="G21" s="198"/>
      <c r="H21" s="267"/>
      <c r="I21" s="272"/>
    </row>
    <row r="22" spans="1:9" ht="15" customHeight="1" thickBot="1">
      <c r="A22" s="6"/>
      <c r="B22" s="7" t="s">
        <v>16</v>
      </c>
      <c r="C22" s="112">
        <f aca="true" t="shared" si="2" ref="C22:I22">SUM(C17:C21)</f>
        <v>395893.57999999996</v>
      </c>
      <c r="D22" s="112">
        <f t="shared" si="2"/>
        <v>416473.12</v>
      </c>
      <c r="E22" s="112">
        <f t="shared" si="2"/>
        <v>377670</v>
      </c>
      <c r="F22" s="200">
        <f t="shared" si="2"/>
        <v>426515</v>
      </c>
      <c r="G22" s="206">
        <f t="shared" si="2"/>
        <v>412300</v>
      </c>
      <c r="H22" s="269">
        <f t="shared" si="2"/>
        <v>436000</v>
      </c>
      <c r="I22" s="270">
        <f t="shared" si="2"/>
        <v>439500</v>
      </c>
    </row>
    <row r="23" spans="1:9" ht="15" customHeight="1" thickBot="1">
      <c r="A23" s="35"/>
      <c r="B23" s="36" t="s">
        <v>17</v>
      </c>
      <c r="C23" s="115">
        <f>C7+C16+C22</f>
        <v>1185866.46</v>
      </c>
      <c r="D23" s="115">
        <f aca="true" t="shared" si="3" ref="D23:I23">SUM(D7+D16+D22)</f>
        <v>1362843.68</v>
      </c>
      <c r="E23" s="115">
        <f t="shared" si="3"/>
        <v>1335370</v>
      </c>
      <c r="F23" s="203">
        <f t="shared" si="3"/>
        <v>1498259</v>
      </c>
      <c r="G23" s="207">
        <f t="shared" si="3"/>
        <v>1540104</v>
      </c>
      <c r="H23" s="273">
        <f t="shared" si="3"/>
        <v>1535000</v>
      </c>
      <c r="I23" s="274">
        <f t="shared" si="3"/>
        <v>1561500</v>
      </c>
    </row>
    <row r="24" spans="1:9" ht="15" customHeight="1">
      <c r="A24" s="37">
        <v>230</v>
      </c>
      <c r="B24" s="38" t="s">
        <v>84</v>
      </c>
      <c r="C24" s="116">
        <v>2178</v>
      </c>
      <c r="D24" s="116">
        <v>55456</v>
      </c>
      <c r="E24" s="116"/>
      <c r="F24" s="204">
        <v>0</v>
      </c>
      <c r="G24" s="204"/>
      <c r="H24" s="275"/>
      <c r="I24" s="276"/>
    </row>
    <row r="25" spans="1:9" ht="15" customHeight="1" thickBot="1">
      <c r="A25" s="39">
        <v>321</v>
      </c>
      <c r="B25" s="5" t="s">
        <v>19</v>
      </c>
      <c r="C25" s="117">
        <v>150000</v>
      </c>
      <c r="D25" s="117">
        <v>450051</v>
      </c>
      <c r="E25" s="117"/>
      <c r="F25" s="204">
        <v>258237</v>
      </c>
      <c r="G25" s="204"/>
      <c r="H25" s="277"/>
      <c r="I25" s="278"/>
    </row>
    <row r="26" spans="1:9" ht="15" customHeight="1">
      <c r="A26" s="241"/>
      <c r="B26" s="242" t="s">
        <v>1</v>
      </c>
      <c r="C26" s="243">
        <f aca="true" t="shared" si="4" ref="C26:I26">SUM(C24:C25)</f>
        <v>152178</v>
      </c>
      <c r="D26" s="243">
        <f t="shared" si="4"/>
        <v>505507</v>
      </c>
      <c r="E26" s="243">
        <f t="shared" si="4"/>
        <v>0</v>
      </c>
      <c r="F26" s="244">
        <f t="shared" si="4"/>
        <v>258237</v>
      </c>
      <c r="G26" s="244">
        <f t="shared" si="4"/>
        <v>0</v>
      </c>
      <c r="H26" s="279">
        <f t="shared" si="4"/>
        <v>0</v>
      </c>
      <c r="I26" s="280">
        <f t="shared" si="4"/>
        <v>0</v>
      </c>
    </row>
    <row r="27" spans="1:9" ht="15" customHeight="1">
      <c r="A27" s="245">
        <v>453</v>
      </c>
      <c r="B27" s="246" t="s">
        <v>169</v>
      </c>
      <c r="C27" s="247"/>
      <c r="D27" s="247"/>
      <c r="E27" s="247"/>
      <c r="F27" s="247">
        <v>411044</v>
      </c>
      <c r="G27" s="247">
        <v>60500</v>
      </c>
      <c r="H27" s="281"/>
      <c r="I27" s="281"/>
    </row>
    <row r="28" spans="1:9" ht="15" customHeight="1">
      <c r="A28" s="252">
        <v>454</v>
      </c>
      <c r="B28" s="5" t="s">
        <v>111</v>
      </c>
      <c r="C28" s="253">
        <v>98579.91</v>
      </c>
      <c r="D28" s="253">
        <v>55982.59</v>
      </c>
      <c r="E28" s="253">
        <v>244000</v>
      </c>
      <c r="F28" s="144">
        <v>267304</v>
      </c>
      <c r="G28" s="144">
        <v>167500</v>
      </c>
      <c r="H28" s="282"/>
      <c r="I28" s="282"/>
    </row>
    <row r="29" spans="1:9" ht="15" customHeight="1">
      <c r="A29" s="252">
        <v>456</v>
      </c>
      <c r="B29" s="5" t="s">
        <v>170</v>
      </c>
      <c r="C29" s="253"/>
      <c r="D29" s="253"/>
      <c r="E29" s="253"/>
      <c r="F29" s="253">
        <v>17302</v>
      </c>
      <c r="G29" s="253"/>
      <c r="H29" s="282"/>
      <c r="I29" s="282"/>
    </row>
    <row r="30" spans="1:9" ht="15" customHeight="1" thickBot="1">
      <c r="A30" s="248"/>
      <c r="B30" s="249" t="s">
        <v>2</v>
      </c>
      <c r="C30" s="250">
        <f>SUM(C27:C29)</f>
        <v>98579.91</v>
      </c>
      <c r="D30" s="250">
        <f>SUM(D27:D29)</f>
        <v>55982.59</v>
      </c>
      <c r="E30" s="250">
        <f>SUM(E27:E29)</f>
        <v>244000</v>
      </c>
      <c r="F30" s="251">
        <f>SUM(F27:F29)</f>
        <v>695650</v>
      </c>
      <c r="G30" s="251">
        <f>SUM(G27:G29)</f>
        <v>228000</v>
      </c>
      <c r="H30" s="283">
        <f>SUM(H29)</f>
        <v>0</v>
      </c>
      <c r="I30" s="284">
        <f>SUM(I29)</f>
        <v>0</v>
      </c>
    </row>
    <row r="31" spans="1:9" ht="16.5" thickBot="1">
      <c r="A31" s="17"/>
      <c r="B31" s="40" t="s">
        <v>3</v>
      </c>
      <c r="C31" s="118">
        <f>C23+C26+C30</f>
        <v>1436624.3699999999</v>
      </c>
      <c r="D31" s="119">
        <f aca="true" t="shared" si="5" ref="D31:I31">SUM(D23+D26+D30)</f>
        <v>1924333.27</v>
      </c>
      <c r="E31" s="199">
        <f t="shared" si="5"/>
        <v>1579370</v>
      </c>
      <c r="F31" s="205">
        <f t="shared" si="5"/>
        <v>2452146</v>
      </c>
      <c r="G31" s="199">
        <f t="shared" si="5"/>
        <v>1768104</v>
      </c>
      <c r="H31" s="285">
        <f t="shared" si="5"/>
        <v>1535000</v>
      </c>
      <c r="I31" s="286">
        <f t="shared" si="5"/>
        <v>1561500</v>
      </c>
    </row>
    <row r="33" ht="12.75">
      <c r="C33" s="91"/>
    </row>
  </sheetData>
  <sheetProtection/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36">
      <selection activeCell="I160" sqref="I160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1.57421875" style="0" customWidth="1"/>
    <col min="6" max="6" width="12.00390625" style="0" customWidth="1"/>
    <col min="7" max="7" width="12.28125" style="24" customWidth="1"/>
    <col min="8" max="8" width="11.8515625" style="24" customWidth="1"/>
    <col min="9" max="9" width="12.28125" style="24" customWidth="1"/>
    <col min="10" max="10" width="11.8515625" style="24" customWidth="1"/>
    <col min="11" max="11" width="12.28125" style="24" customWidth="1"/>
    <col min="12" max="12" width="12.7109375" style="0" customWidth="1"/>
  </cols>
  <sheetData>
    <row r="1" spans="1:4" ht="18">
      <c r="A1" s="25" t="s">
        <v>180</v>
      </c>
      <c r="D1" s="24"/>
    </row>
    <row r="2" spans="1:4" ht="18.75" thickBot="1">
      <c r="A2" s="25"/>
      <c r="D2" s="24"/>
    </row>
    <row r="3" spans="1:12" ht="13.5" customHeight="1" thickBot="1">
      <c r="A3" s="287" t="s">
        <v>29</v>
      </c>
      <c r="B3" s="288"/>
      <c r="C3" s="288"/>
      <c r="D3" s="288"/>
      <c r="E3" s="289"/>
      <c r="F3" s="293" t="s">
        <v>21</v>
      </c>
      <c r="G3" s="294"/>
      <c r="H3" s="294"/>
      <c r="I3" s="294"/>
      <c r="J3" s="295"/>
      <c r="K3" s="295"/>
      <c r="L3" s="296"/>
    </row>
    <row r="4" spans="1:12" ht="34.5" thickBot="1">
      <c r="A4" s="290"/>
      <c r="B4" s="291"/>
      <c r="C4" s="291"/>
      <c r="D4" s="291"/>
      <c r="E4" s="292"/>
      <c r="F4" s="86" t="s">
        <v>158</v>
      </c>
      <c r="G4" s="86" t="s">
        <v>154</v>
      </c>
      <c r="H4" s="87" t="s">
        <v>105</v>
      </c>
      <c r="I4" s="87" t="s">
        <v>155</v>
      </c>
      <c r="J4" s="88" t="s">
        <v>112</v>
      </c>
      <c r="K4" s="88" t="s">
        <v>137</v>
      </c>
      <c r="L4" s="89" t="s">
        <v>159</v>
      </c>
    </row>
    <row r="5" spans="1:12" ht="26.25" thickBot="1">
      <c r="A5" s="10" t="s">
        <v>22</v>
      </c>
      <c r="B5" s="8"/>
      <c r="C5" s="8"/>
      <c r="D5" s="8"/>
      <c r="E5" s="21" t="s">
        <v>20</v>
      </c>
      <c r="F5" s="160">
        <f>F6+F12+F14+F17</f>
        <v>184126.97</v>
      </c>
      <c r="G5" s="120">
        <f>G6+G12+G14+G17</f>
        <v>163760.13</v>
      </c>
      <c r="H5" s="120">
        <f>SUM(H6+H12+H14+H17)</f>
        <v>208000</v>
      </c>
      <c r="I5" s="120">
        <f>SUM(I17+I14+I12+I6)</f>
        <v>210475</v>
      </c>
      <c r="J5" s="120">
        <f>SUM(J6+J12+J14+J17)</f>
        <v>235750</v>
      </c>
      <c r="K5" s="211">
        <f>SUM(K17+K14+K12+K6)</f>
        <v>244100</v>
      </c>
      <c r="L5" s="212">
        <f>SUM(L6+L12+L14+L17)</f>
        <v>249100</v>
      </c>
    </row>
    <row r="6" spans="1:12" ht="12.75">
      <c r="A6" s="41" t="s">
        <v>22</v>
      </c>
      <c r="B6" s="30" t="s">
        <v>22</v>
      </c>
      <c r="C6" s="30"/>
      <c r="D6" s="109" t="s">
        <v>126</v>
      </c>
      <c r="E6" s="42" t="s">
        <v>52</v>
      </c>
      <c r="F6" s="121">
        <f aca="true" t="shared" si="0" ref="F6:L6">SUM(F7:F11)</f>
        <v>145706.56</v>
      </c>
      <c r="G6" s="121">
        <f t="shared" si="0"/>
        <v>153666.86</v>
      </c>
      <c r="H6" s="121">
        <f t="shared" si="0"/>
        <v>192600</v>
      </c>
      <c r="I6" s="121">
        <f t="shared" si="0"/>
        <v>194175</v>
      </c>
      <c r="J6" s="166">
        <f t="shared" si="0"/>
        <v>216650</v>
      </c>
      <c r="K6" s="166">
        <f t="shared" si="0"/>
        <v>223600</v>
      </c>
      <c r="L6" s="167">
        <f t="shared" si="0"/>
        <v>228600</v>
      </c>
    </row>
    <row r="7" spans="1:12" ht="12.75">
      <c r="A7" s="43"/>
      <c r="B7" s="32"/>
      <c r="C7" s="32"/>
      <c r="D7" s="108"/>
      <c r="E7" s="44" t="s">
        <v>89</v>
      </c>
      <c r="F7" s="122">
        <v>77568.16</v>
      </c>
      <c r="G7" s="122">
        <v>86917.6</v>
      </c>
      <c r="H7" s="156">
        <v>106000</v>
      </c>
      <c r="I7" s="122">
        <v>106000</v>
      </c>
      <c r="J7" s="156">
        <v>125000</v>
      </c>
      <c r="K7" s="156">
        <v>130000</v>
      </c>
      <c r="L7" s="168">
        <v>133000</v>
      </c>
    </row>
    <row r="8" spans="1:12" ht="12.75">
      <c r="A8" s="43"/>
      <c r="B8" s="32"/>
      <c r="C8" s="32"/>
      <c r="D8" s="32"/>
      <c r="E8" s="44" t="s">
        <v>93</v>
      </c>
      <c r="F8" s="122">
        <v>28281.44</v>
      </c>
      <c r="G8" s="122">
        <v>32579.48</v>
      </c>
      <c r="H8" s="156">
        <v>38000</v>
      </c>
      <c r="I8" s="122">
        <v>38000</v>
      </c>
      <c r="J8" s="156">
        <v>43000</v>
      </c>
      <c r="K8" s="156">
        <v>44000</v>
      </c>
      <c r="L8" s="168">
        <v>45000</v>
      </c>
    </row>
    <row r="9" spans="1:12" ht="12.75">
      <c r="A9" s="43"/>
      <c r="B9" s="32"/>
      <c r="C9" s="32"/>
      <c r="D9" s="32"/>
      <c r="E9" s="45" t="s">
        <v>94</v>
      </c>
      <c r="F9" s="123">
        <v>27705.8</v>
      </c>
      <c r="G9" s="123">
        <v>33827.66</v>
      </c>
      <c r="H9" s="157">
        <v>48000</v>
      </c>
      <c r="I9" s="123">
        <v>49500</v>
      </c>
      <c r="J9" s="157">
        <v>48000</v>
      </c>
      <c r="K9" s="157">
        <v>49000</v>
      </c>
      <c r="L9" s="168">
        <v>50000</v>
      </c>
    </row>
    <row r="10" spans="1:12" ht="12.75">
      <c r="A10" s="43"/>
      <c r="B10" s="32"/>
      <c r="C10" s="32"/>
      <c r="D10" s="32"/>
      <c r="E10" s="45" t="s">
        <v>124</v>
      </c>
      <c r="F10" s="123">
        <v>11841.45</v>
      </c>
      <c r="G10" s="123">
        <v>0</v>
      </c>
      <c r="H10" s="157">
        <v>250</v>
      </c>
      <c r="I10" s="123">
        <v>325</v>
      </c>
      <c r="J10" s="157">
        <v>300</v>
      </c>
      <c r="K10" s="157">
        <v>200</v>
      </c>
      <c r="L10" s="168">
        <v>200</v>
      </c>
    </row>
    <row r="11" spans="1:12" ht="12.75">
      <c r="A11" s="43"/>
      <c r="B11" s="32"/>
      <c r="C11" s="32"/>
      <c r="D11" s="47" t="s">
        <v>56</v>
      </c>
      <c r="E11" s="45" t="s">
        <v>109</v>
      </c>
      <c r="F11" s="123">
        <v>309.71</v>
      </c>
      <c r="G11" s="123">
        <v>342.12</v>
      </c>
      <c r="H11" s="157">
        <v>350</v>
      </c>
      <c r="I11" s="123">
        <v>350</v>
      </c>
      <c r="J11" s="157">
        <v>350</v>
      </c>
      <c r="K11" s="157">
        <v>400</v>
      </c>
      <c r="L11" s="168">
        <v>400</v>
      </c>
    </row>
    <row r="12" spans="1:12" ht="12.75">
      <c r="A12" s="43" t="s">
        <v>22</v>
      </c>
      <c r="B12" s="32" t="s">
        <v>23</v>
      </c>
      <c r="C12" s="32"/>
      <c r="D12" s="109" t="s">
        <v>126</v>
      </c>
      <c r="E12" s="46" t="s">
        <v>53</v>
      </c>
      <c r="F12" s="124">
        <f aca="true" t="shared" si="1" ref="F12:L12">SUM(F13)</f>
        <v>1236.34</v>
      </c>
      <c r="G12" s="124">
        <f t="shared" si="1"/>
        <v>2386.64</v>
      </c>
      <c r="H12" s="124">
        <f t="shared" si="1"/>
        <v>2100</v>
      </c>
      <c r="I12" s="124">
        <f t="shared" si="1"/>
        <v>3000</v>
      </c>
      <c r="J12" s="195">
        <f t="shared" si="1"/>
        <v>4000</v>
      </c>
      <c r="K12" s="195">
        <f t="shared" si="1"/>
        <v>4500</v>
      </c>
      <c r="L12" s="195">
        <f t="shared" si="1"/>
        <v>4500</v>
      </c>
    </row>
    <row r="13" spans="1:12" ht="12.75">
      <c r="A13" s="43"/>
      <c r="B13" s="32"/>
      <c r="C13" s="32"/>
      <c r="D13" s="109" t="s">
        <v>126</v>
      </c>
      <c r="E13" s="45" t="s">
        <v>97</v>
      </c>
      <c r="F13" s="123">
        <v>1236.34</v>
      </c>
      <c r="G13" s="123">
        <v>2386.64</v>
      </c>
      <c r="H13" s="157">
        <v>2100</v>
      </c>
      <c r="I13" s="123">
        <v>3000</v>
      </c>
      <c r="J13" s="157">
        <v>4000</v>
      </c>
      <c r="K13" s="157">
        <v>4500</v>
      </c>
      <c r="L13" s="168">
        <v>4500</v>
      </c>
    </row>
    <row r="14" spans="1:12" ht="12.75">
      <c r="A14" s="43" t="s">
        <v>22</v>
      </c>
      <c r="B14" s="32" t="s">
        <v>24</v>
      </c>
      <c r="C14" s="32"/>
      <c r="D14" s="109" t="s">
        <v>126</v>
      </c>
      <c r="E14" s="46" t="s">
        <v>54</v>
      </c>
      <c r="F14" s="124">
        <f aca="true" t="shared" si="2" ref="F14:L14">SUM(F15:F16)</f>
        <v>9151.91</v>
      </c>
      <c r="G14" s="124">
        <f t="shared" si="2"/>
        <v>6482.59</v>
      </c>
      <c r="H14" s="124">
        <f t="shared" si="2"/>
        <v>10800</v>
      </c>
      <c r="I14" s="124">
        <f t="shared" si="2"/>
        <v>10800</v>
      </c>
      <c r="J14" s="195">
        <f t="shared" si="2"/>
        <v>12000</v>
      </c>
      <c r="K14" s="195">
        <f t="shared" si="2"/>
        <v>12500</v>
      </c>
      <c r="L14" s="195">
        <f t="shared" si="2"/>
        <v>12500</v>
      </c>
    </row>
    <row r="15" spans="1:12" ht="12.75">
      <c r="A15" s="43"/>
      <c r="B15" s="32"/>
      <c r="C15" s="32"/>
      <c r="D15" s="30"/>
      <c r="E15" s="44" t="s">
        <v>95</v>
      </c>
      <c r="F15" s="125">
        <v>8501.31</v>
      </c>
      <c r="G15" s="125">
        <v>6004.67</v>
      </c>
      <c r="H15" s="196">
        <v>9500</v>
      </c>
      <c r="I15" s="125">
        <v>9500</v>
      </c>
      <c r="J15" s="196">
        <v>10500</v>
      </c>
      <c r="K15" s="196">
        <v>11000</v>
      </c>
      <c r="L15" s="168">
        <v>11000</v>
      </c>
    </row>
    <row r="16" spans="1:12" ht="12.75">
      <c r="A16" s="43"/>
      <c r="B16" s="32"/>
      <c r="C16" s="32"/>
      <c r="D16" s="47" t="s">
        <v>57</v>
      </c>
      <c r="E16" s="44" t="s">
        <v>96</v>
      </c>
      <c r="F16" s="125">
        <v>650.6</v>
      </c>
      <c r="G16" s="125">
        <v>477.92</v>
      </c>
      <c r="H16" s="196">
        <v>1300</v>
      </c>
      <c r="I16" s="125">
        <v>1300</v>
      </c>
      <c r="J16" s="196">
        <v>1500</v>
      </c>
      <c r="K16" s="196">
        <v>1500</v>
      </c>
      <c r="L16" s="168">
        <v>1500</v>
      </c>
    </row>
    <row r="17" spans="1:12" ht="12.75">
      <c r="A17" s="43" t="s">
        <v>22</v>
      </c>
      <c r="B17" s="32" t="s">
        <v>25</v>
      </c>
      <c r="C17" s="32"/>
      <c r="D17" s="32"/>
      <c r="E17" s="46" t="s">
        <v>55</v>
      </c>
      <c r="F17" s="124">
        <f>SUM(F18:F21)</f>
        <v>28032.16</v>
      </c>
      <c r="G17" s="124">
        <f>SUM(G18:G21)</f>
        <v>1224.04</v>
      </c>
      <c r="H17" s="124">
        <f>SUM(H18:H21)</f>
        <v>2500</v>
      </c>
      <c r="I17" s="124">
        <f>SUM(I18:I21)</f>
        <v>2500</v>
      </c>
      <c r="J17" s="195">
        <f>SUM(J18:J20)</f>
        <v>3100</v>
      </c>
      <c r="K17" s="195">
        <f>SUM(K18:K20)</f>
        <v>3500</v>
      </c>
      <c r="L17" s="195">
        <f>SUM(L18:L20)</f>
        <v>3500</v>
      </c>
    </row>
    <row r="18" spans="1:12" ht="12.75">
      <c r="A18" s="43"/>
      <c r="B18" s="32"/>
      <c r="C18" s="32"/>
      <c r="D18" s="109" t="s">
        <v>126</v>
      </c>
      <c r="E18" s="45" t="s">
        <v>94</v>
      </c>
      <c r="F18" s="123">
        <v>215.68</v>
      </c>
      <c r="G18" s="123">
        <v>421.6</v>
      </c>
      <c r="H18" s="196">
        <v>1500</v>
      </c>
      <c r="I18" s="123">
        <v>1500</v>
      </c>
      <c r="J18" s="196">
        <v>2000</v>
      </c>
      <c r="K18" s="157">
        <v>2000</v>
      </c>
      <c r="L18" s="168">
        <v>2000</v>
      </c>
    </row>
    <row r="19" spans="1:12" ht="12.75">
      <c r="A19" s="43"/>
      <c r="B19" s="32"/>
      <c r="C19" s="32"/>
      <c r="D19" s="47" t="s">
        <v>31</v>
      </c>
      <c r="E19" s="45" t="s">
        <v>101</v>
      </c>
      <c r="F19" s="123">
        <v>189.29</v>
      </c>
      <c r="G19" s="123">
        <v>205.94</v>
      </c>
      <c r="H19" s="196">
        <v>250</v>
      </c>
      <c r="I19" s="126">
        <v>250</v>
      </c>
      <c r="J19" s="255"/>
      <c r="K19" s="157"/>
      <c r="L19" s="168"/>
    </row>
    <row r="20" spans="1:12" ht="12.75">
      <c r="A20" s="43"/>
      <c r="B20" s="32"/>
      <c r="C20" s="32"/>
      <c r="D20" s="47" t="s">
        <v>31</v>
      </c>
      <c r="E20" s="45" t="s">
        <v>94</v>
      </c>
      <c r="F20" s="123">
        <v>554</v>
      </c>
      <c r="G20" s="123">
        <v>596.5</v>
      </c>
      <c r="H20" s="158">
        <v>750</v>
      </c>
      <c r="I20" s="126">
        <v>750</v>
      </c>
      <c r="J20" s="256">
        <v>1100</v>
      </c>
      <c r="K20" s="157">
        <v>1500</v>
      </c>
      <c r="L20" s="168">
        <v>1500</v>
      </c>
    </row>
    <row r="21" spans="1:12" ht="13.5" thickBot="1">
      <c r="A21" s="43"/>
      <c r="B21" s="32"/>
      <c r="C21" s="32"/>
      <c r="D21" s="109" t="s">
        <v>126</v>
      </c>
      <c r="E21" s="45" t="s">
        <v>106</v>
      </c>
      <c r="F21" s="126">
        <v>27073.19</v>
      </c>
      <c r="G21" s="126">
        <v>0</v>
      </c>
      <c r="H21" s="158">
        <v>0</v>
      </c>
      <c r="I21" s="126"/>
      <c r="J21" s="158"/>
      <c r="K21" s="158"/>
      <c r="L21" s="213"/>
    </row>
    <row r="22" spans="1:12" ht="24" customHeight="1" thickBot="1">
      <c r="A22" s="10" t="s">
        <v>23</v>
      </c>
      <c r="B22" s="11"/>
      <c r="C22" s="11"/>
      <c r="D22" s="11"/>
      <c r="E22" s="13" t="s">
        <v>34</v>
      </c>
      <c r="F22" s="161">
        <f>F23+F27+F30+F34+F36+F39</f>
        <v>18545.33</v>
      </c>
      <c r="G22" s="127">
        <f>G23+G27+G30+G34+G36+G39</f>
        <v>24294.079999999998</v>
      </c>
      <c r="H22" s="127">
        <f>SUM(H39+H36+H34+H30+H27+H23)</f>
        <v>33020</v>
      </c>
      <c r="I22" s="127">
        <f>SUM(I39+I36+I34+I30+I27+I23)</f>
        <v>35316</v>
      </c>
      <c r="J22" s="127">
        <f>SUM(J23+J27+J30+J34+J36+J39)</f>
        <v>35575</v>
      </c>
      <c r="K22" s="179">
        <f>SUM(K39+K36+K34+K30+K27+K23)</f>
        <v>38810</v>
      </c>
      <c r="L22" s="214">
        <f>SUM(L23+L27+L30+L34+L36+L39)</f>
        <v>37380</v>
      </c>
    </row>
    <row r="23" spans="1:12" ht="12.75">
      <c r="A23" s="49" t="s">
        <v>23</v>
      </c>
      <c r="B23" s="30" t="s">
        <v>30</v>
      </c>
      <c r="C23" s="30"/>
      <c r="D23" s="50" t="s">
        <v>62</v>
      </c>
      <c r="E23" s="51" t="s">
        <v>58</v>
      </c>
      <c r="F23" s="128">
        <f aca="true" t="shared" si="3" ref="F23:L23">SUM(F24:F26)</f>
        <v>2869.09</v>
      </c>
      <c r="G23" s="128">
        <f t="shared" si="3"/>
        <v>2932.74</v>
      </c>
      <c r="H23" s="128">
        <f t="shared" si="3"/>
        <v>3000</v>
      </c>
      <c r="I23" s="128">
        <f t="shared" si="3"/>
        <v>3001</v>
      </c>
      <c r="J23" s="128">
        <f t="shared" si="3"/>
        <v>3055</v>
      </c>
      <c r="K23" s="215">
        <f t="shared" si="3"/>
        <v>3110</v>
      </c>
      <c r="L23" s="215">
        <f t="shared" si="3"/>
        <v>3130</v>
      </c>
    </row>
    <row r="24" spans="1:12" ht="12.75">
      <c r="A24" s="49"/>
      <c r="B24" s="30"/>
      <c r="C24" s="30"/>
      <c r="D24" s="50"/>
      <c r="E24" s="68" t="s">
        <v>90</v>
      </c>
      <c r="F24" s="129">
        <v>1622.8</v>
      </c>
      <c r="G24" s="129">
        <v>1631.74</v>
      </c>
      <c r="H24" s="132">
        <v>1700</v>
      </c>
      <c r="I24" s="132">
        <v>1701</v>
      </c>
      <c r="J24" s="132">
        <v>1750</v>
      </c>
      <c r="K24" s="132">
        <v>1800</v>
      </c>
      <c r="L24" s="216">
        <v>1820</v>
      </c>
    </row>
    <row r="25" spans="1:12" ht="12.75">
      <c r="A25" s="49"/>
      <c r="B25" s="30"/>
      <c r="C25" s="30"/>
      <c r="D25" s="50"/>
      <c r="E25" s="68" t="s">
        <v>93</v>
      </c>
      <c r="F25" s="129">
        <v>532.99</v>
      </c>
      <c r="G25" s="129">
        <v>480.92</v>
      </c>
      <c r="H25" s="132">
        <v>550</v>
      </c>
      <c r="I25" s="132">
        <v>550</v>
      </c>
      <c r="J25" s="132">
        <v>555</v>
      </c>
      <c r="K25" s="132">
        <v>560</v>
      </c>
      <c r="L25" s="216">
        <v>560</v>
      </c>
    </row>
    <row r="26" spans="1:12" ht="12.75">
      <c r="A26" s="43"/>
      <c r="B26" s="32"/>
      <c r="C26" s="32"/>
      <c r="D26" s="47"/>
      <c r="E26" s="52" t="s">
        <v>94</v>
      </c>
      <c r="F26" s="130">
        <v>713.3</v>
      </c>
      <c r="G26" s="130">
        <v>820.08</v>
      </c>
      <c r="H26" s="130">
        <v>750</v>
      </c>
      <c r="I26" s="130">
        <v>750</v>
      </c>
      <c r="J26" s="130">
        <v>750</v>
      </c>
      <c r="K26" s="130">
        <v>750</v>
      </c>
      <c r="L26" s="168">
        <v>750</v>
      </c>
    </row>
    <row r="27" spans="1:12" ht="12.75">
      <c r="A27" s="43" t="s">
        <v>23</v>
      </c>
      <c r="B27" s="32" t="s">
        <v>23</v>
      </c>
      <c r="C27" s="32"/>
      <c r="D27" s="50" t="str">
        <f>$D$21</f>
        <v>01.1.1</v>
      </c>
      <c r="E27" s="70" t="s">
        <v>176</v>
      </c>
      <c r="F27" s="131">
        <f>SUM(F28:F29)</f>
        <v>764.28</v>
      </c>
      <c r="G27" s="131">
        <f>SUM(G28:G29)</f>
        <v>811.47</v>
      </c>
      <c r="H27" s="131">
        <f>SUM(H28:H29)</f>
        <v>850</v>
      </c>
      <c r="I27" s="131">
        <f>SUM(I28)</f>
        <v>936</v>
      </c>
      <c r="J27" s="131">
        <f>SUM(J28)</f>
        <v>1000</v>
      </c>
      <c r="K27" s="217">
        <f>SUM(K28)</f>
        <v>1050</v>
      </c>
      <c r="L27" s="135">
        <f>SUM(L28)</f>
        <v>1050</v>
      </c>
    </row>
    <row r="28" spans="1:12" ht="12.75">
      <c r="A28" s="43"/>
      <c r="B28" s="32"/>
      <c r="C28" s="32"/>
      <c r="D28" s="109" t="s">
        <v>126</v>
      </c>
      <c r="E28" s="69" t="s">
        <v>91</v>
      </c>
      <c r="F28" s="132">
        <v>761.4</v>
      </c>
      <c r="G28" s="132">
        <v>777</v>
      </c>
      <c r="H28" s="132">
        <v>850</v>
      </c>
      <c r="I28" s="132">
        <v>936</v>
      </c>
      <c r="J28" s="132">
        <v>1000</v>
      </c>
      <c r="K28" s="216">
        <v>1050</v>
      </c>
      <c r="L28" s="216">
        <v>1050</v>
      </c>
    </row>
    <row r="29" spans="1:12" ht="12.75">
      <c r="A29" s="43"/>
      <c r="B29" s="32"/>
      <c r="C29" s="32"/>
      <c r="D29" s="47"/>
      <c r="E29" s="69" t="s">
        <v>94</v>
      </c>
      <c r="F29" s="132">
        <v>2.88</v>
      </c>
      <c r="G29" s="132">
        <v>34.47</v>
      </c>
      <c r="H29" s="132"/>
      <c r="I29" s="132">
        <v>0</v>
      </c>
      <c r="J29" s="132"/>
      <c r="K29" s="216"/>
      <c r="L29" s="216"/>
    </row>
    <row r="30" spans="1:12" ht="12.75">
      <c r="A30" s="43" t="s">
        <v>23</v>
      </c>
      <c r="B30" s="32" t="s">
        <v>24</v>
      </c>
      <c r="C30" s="32"/>
      <c r="D30" s="47"/>
      <c r="E30" s="53" t="s">
        <v>59</v>
      </c>
      <c r="F30" s="133">
        <f>SUM(F32:F33)</f>
        <v>5773.92</v>
      </c>
      <c r="G30" s="133">
        <f aca="true" t="shared" si="4" ref="G30:L30">SUM(G31:G33)</f>
        <v>17158.35</v>
      </c>
      <c r="H30" s="133">
        <f t="shared" si="4"/>
        <v>24300</v>
      </c>
      <c r="I30" s="133">
        <f t="shared" si="4"/>
        <v>24433</v>
      </c>
      <c r="J30" s="133">
        <f t="shared" si="4"/>
        <v>25750</v>
      </c>
      <c r="K30" s="135">
        <f t="shared" si="4"/>
        <v>26750</v>
      </c>
      <c r="L30" s="135">
        <f t="shared" si="4"/>
        <v>26800</v>
      </c>
    </row>
    <row r="31" spans="1:12" ht="12.75">
      <c r="A31" s="43"/>
      <c r="B31" s="32"/>
      <c r="C31" s="32"/>
      <c r="D31" s="47"/>
      <c r="E31" s="98" t="s">
        <v>92</v>
      </c>
      <c r="F31" s="133"/>
      <c r="G31" s="238">
        <v>230.21</v>
      </c>
      <c r="H31" s="238">
        <v>230</v>
      </c>
      <c r="I31" s="238">
        <v>245</v>
      </c>
      <c r="J31" s="238">
        <v>250</v>
      </c>
      <c r="K31" s="221">
        <v>250</v>
      </c>
      <c r="L31" s="221">
        <v>250</v>
      </c>
    </row>
    <row r="32" spans="1:12" ht="12.75">
      <c r="A32" s="43"/>
      <c r="B32" s="32"/>
      <c r="C32" s="32"/>
      <c r="D32" s="47" t="s">
        <v>32</v>
      </c>
      <c r="E32" s="69" t="s">
        <v>94</v>
      </c>
      <c r="F32" s="130">
        <v>2370.91</v>
      </c>
      <c r="G32" s="130">
        <v>2286.87</v>
      </c>
      <c r="H32" s="130">
        <v>2300</v>
      </c>
      <c r="I32" s="130">
        <v>2433</v>
      </c>
      <c r="J32" s="130">
        <v>2500</v>
      </c>
      <c r="K32" s="134">
        <v>2500</v>
      </c>
      <c r="L32" s="168">
        <v>2550</v>
      </c>
    </row>
    <row r="33" spans="1:12" ht="12.75">
      <c r="A33" s="43"/>
      <c r="B33" s="32"/>
      <c r="C33" s="32"/>
      <c r="D33" s="50" t="str">
        <f>$D$21</f>
        <v>01.1.1</v>
      </c>
      <c r="E33" s="52" t="s">
        <v>97</v>
      </c>
      <c r="F33" s="134">
        <v>3403.01</v>
      </c>
      <c r="G33" s="134">
        <v>14641.27</v>
      </c>
      <c r="H33" s="130">
        <v>21770</v>
      </c>
      <c r="I33" s="130">
        <v>21755</v>
      </c>
      <c r="J33" s="130">
        <v>23000</v>
      </c>
      <c r="K33" s="134">
        <v>24000</v>
      </c>
      <c r="L33" s="168">
        <v>24000</v>
      </c>
    </row>
    <row r="34" spans="1:12" ht="12.75">
      <c r="A34" s="43" t="s">
        <v>23</v>
      </c>
      <c r="B34" s="32" t="s">
        <v>25</v>
      </c>
      <c r="C34" s="32"/>
      <c r="D34" s="47" t="s">
        <v>35</v>
      </c>
      <c r="E34" s="53" t="s">
        <v>60</v>
      </c>
      <c r="F34" s="135">
        <f aca="true" t="shared" si="5" ref="F34:L34">SUM(F35)</f>
        <v>3836.73</v>
      </c>
      <c r="G34" s="135">
        <f t="shared" si="5"/>
        <v>2374.84</v>
      </c>
      <c r="H34" s="133">
        <f t="shared" si="5"/>
        <v>3800</v>
      </c>
      <c r="I34" s="133">
        <f t="shared" si="5"/>
        <v>5300</v>
      </c>
      <c r="J34" s="133">
        <f t="shared" si="5"/>
        <v>4000</v>
      </c>
      <c r="K34" s="135">
        <f t="shared" si="5"/>
        <v>4500</v>
      </c>
      <c r="L34" s="135">
        <f t="shared" si="5"/>
        <v>4500</v>
      </c>
    </row>
    <row r="35" spans="1:12" ht="12.75">
      <c r="A35" s="43"/>
      <c r="B35" s="32"/>
      <c r="C35" s="32"/>
      <c r="D35" s="47"/>
      <c r="E35" s="52" t="s">
        <v>95</v>
      </c>
      <c r="F35" s="134">
        <v>3836.73</v>
      </c>
      <c r="G35" s="134">
        <v>2374.84</v>
      </c>
      <c r="H35" s="130">
        <v>3800</v>
      </c>
      <c r="I35" s="130">
        <v>5300</v>
      </c>
      <c r="J35" s="130">
        <v>4000</v>
      </c>
      <c r="K35" s="134">
        <v>4500</v>
      </c>
      <c r="L35" s="168">
        <v>4500</v>
      </c>
    </row>
    <row r="36" spans="1:12" ht="12.75">
      <c r="A36" s="43" t="s">
        <v>23</v>
      </c>
      <c r="B36" s="32" t="s">
        <v>26</v>
      </c>
      <c r="C36" s="32"/>
      <c r="D36" s="109" t="s">
        <v>31</v>
      </c>
      <c r="E36" s="53" t="s">
        <v>61</v>
      </c>
      <c r="F36" s="135">
        <f aca="true" t="shared" si="6" ref="F36:L36">SUM(F38)</f>
        <v>53.9</v>
      </c>
      <c r="G36" s="135">
        <f>SUM(G37:G38)</f>
        <v>376.68</v>
      </c>
      <c r="H36" s="133">
        <f t="shared" si="6"/>
        <v>400</v>
      </c>
      <c r="I36" s="133">
        <f>SUM(I37:I38)</f>
        <v>400</v>
      </c>
      <c r="J36" s="133">
        <f>SUM(J37:J38)</f>
        <v>470</v>
      </c>
      <c r="K36" s="135">
        <f t="shared" si="6"/>
        <v>400</v>
      </c>
      <c r="L36" s="135">
        <f t="shared" si="6"/>
        <v>400</v>
      </c>
    </row>
    <row r="37" spans="1:12" ht="12.75">
      <c r="A37" s="43"/>
      <c r="B37" s="32"/>
      <c r="C37" s="32"/>
      <c r="D37" s="109"/>
      <c r="E37" s="98" t="s">
        <v>93</v>
      </c>
      <c r="F37" s="135"/>
      <c r="G37" s="221">
        <v>52.75</v>
      </c>
      <c r="H37" s="133"/>
      <c r="I37" s="238">
        <v>57</v>
      </c>
      <c r="J37" s="238">
        <v>70</v>
      </c>
      <c r="K37" s="221">
        <v>75</v>
      </c>
      <c r="L37" s="221">
        <v>80</v>
      </c>
    </row>
    <row r="38" spans="1:12" ht="12.75">
      <c r="A38" s="43"/>
      <c r="B38" s="32"/>
      <c r="C38" s="32"/>
      <c r="D38" s="47"/>
      <c r="E38" s="52" t="s">
        <v>94</v>
      </c>
      <c r="F38" s="134">
        <v>53.9</v>
      </c>
      <c r="G38" s="134">
        <v>323.93</v>
      </c>
      <c r="H38" s="130">
        <v>400</v>
      </c>
      <c r="I38" s="130">
        <v>343</v>
      </c>
      <c r="J38" s="130">
        <v>400</v>
      </c>
      <c r="K38" s="134">
        <v>400</v>
      </c>
      <c r="L38" s="168">
        <v>400</v>
      </c>
    </row>
    <row r="39" spans="1:12" ht="12.75">
      <c r="A39" s="43" t="s">
        <v>23</v>
      </c>
      <c r="B39" s="32" t="s">
        <v>27</v>
      </c>
      <c r="C39" s="32"/>
      <c r="D39" s="47" t="s">
        <v>32</v>
      </c>
      <c r="E39" s="53" t="s">
        <v>88</v>
      </c>
      <c r="F39" s="135">
        <f aca="true" t="shared" si="7" ref="F39:L39">SUM(F40:F42)</f>
        <v>5247.410000000001</v>
      </c>
      <c r="G39" s="135">
        <f t="shared" si="7"/>
        <v>640</v>
      </c>
      <c r="H39" s="133">
        <f t="shared" si="7"/>
        <v>670</v>
      </c>
      <c r="I39" s="133">
        <f t="shared" si="7"/>
        <v>1246</v>
      </c>
      <c r="J39" s="133">
        <f t="shared" si="7"/>
        <v>1300</v>
      </c>
      <c r="K39" s="135">
        <f t="shared" si="7"/>
        <v>3000</v>
      </c>
      <c r="L39" s="135">
        <f t="shared" si="7"/>
        <v>1500</v>
      </c>
    </row>
    <row r="40" spans="1:12" ht="12.75">
      <c r="A40" s="48"/>
      <c r="B40" s="34"/>
      <c r="C40" s="34"/>
      <c r="D40" s="54"/>
      <c r="E40" s="71" t="s">
        <v>92</v>
      </c>
      <c r="F40" s="136">
        <v>250</v>
      </c>
      <c r="G40" s="136">
        <v>50</v>
      </c>
      <c r="H40" s="132">
        <v>50</v>
      </c>
      <c r="I40" s="132">
        <v>100</v>
      </c>
      <c r="J40" s="132">
        <v>100</v>
      </c>
      <c r="K40" s="216">
        <v>200</v>
      </c>
      <c r="L40" s="216">
        <v>150</v>
      </c>
    </row>
    <row r="41" spans="1:12" ht="12.75">
      <c r="A41" s="48"/>
      <c r="B41" s="34"/>
      <c r="C41" s="34"/>
      <c r="D41" s="54"/>
      <c r="E41" s="71" t="s">
        <v>93</v>
      </c>
      <c r="F41" s="136">
        <v>202.64</v>
      </c>
      <c r="G41" s="136">
        <v>61.96</v>
      </c>
      <c r="H41" s="132">
        <v>70</v>
      </c>
      <c r="I41" s="132">
        <v>54</v>
      </c>
      <c r="J41" s="132">
        <v>60</v>
      </c>
      <c r="K41" s="216">
        <v>200</v>
      </c>
      <c r="L41" s="216">
        <v>80</v>
      </c>
    </row>
    <row r="42" spans="1:12" ht="13.5" thickBot="1">
      <c r="A42" s="48"/>
      <c r="B42" s="34"/>
      <c r="C42" s="34"/>
      <c r="D42" s="54"/>
      <c r="E42" s="71" t="s">
        <v>94</v>
      </c>
      <c r="F42" s="137">
        <v>4794.77</v>
      </c>
      <c r="G42" s="137">
        <v>528.04</v>
      </c>
      <c r="H42" s="149">
        <v>550</v>
      </c>
      <c r="I42" s="149">
        <v>1092</v>
      </c>
      <c r="J42" s="149">
        <v>1140</v>
      </c>
      <c r="K42" s="137">
        <v>2600</v>
      </c>
      <c r="L42" s="213">
        <v>1270</v>
      </c>
    </row>
    <row r="43" spans="1:12" ht="18.75" customHeight="1" thickBot="1">
      <c r="A43" s="10" t="s">
        <v>24</v>
      </c>
      <c r="B43" s="11"/>
      <c r="C43" s="11"/>
      <c r="D43" s="12"/>
      <c r="E43" s="13" t="s">
        <v>63</v>
      </c>
      <c r="F43" s="161">
        <f>SUM(F44+F46)</f>
        <v>69962.6</v>
      </c>
      <c r="G43" s="138">
        <f>G44+G46</f>
        <v>74374.69</v>
      </c>
      <c r="H43" s="159">
        <f>H44+H46</f>
        <v>78000</v>
      </c>
      <c r="I43" s="159">
        <f>SUM(I46+I44)</f>
        <v>85150</v>
      </c>
      <c r="J43" s="194">
        <f>SUM(J46+J44)</f>
        <v>91000</v>
      </c>
      <c r="K43" s="194">
        <f>SUM(K44+K46)</f>
        <v>95500</v>
      </c>
      <c r="L43" s="218">
        <f>L44+L46</f>
        <v>97500</v>
      </c>
    </row>
    <row r="44" spans="1:12" ht="12.75">
      <c r="A44" s="56" t="s">
        <v>24</v>
      </c>
      <c r="B44" s="57" t="s">
        <v>22</v>
      </c>
      <c r="C44" s="57"/>
      <c r="D44" s="47" t="s">
        <v>37</v>
      </c>
      <c r="E44" s="58" t="s">
        <v>64</v>
      </c>
      <c r="F44" s="139">
        <f aca="true" t="shared" si="8" ref="F44:L44">SUM(F45)</f>
        <v>69962.6</v>
      </c>
      <c r="G44" s="139">
        <f>SUM(G45)</f>
        <v>74374.69</v>
      </c>
      <c r="H44" s="146">
        <f t="shared" si="8"/>
        <v>78000</v>
      </c>
      <c r="I44" s="146">
        <f t="shared" si="8"/>
        <v>85000</v>
      </c>
      <c r="J44" s="141">
        <f>SUM(J45)</f>
        <v>90000</v>
      </c>
      <c r="K44" s="141">
        <f>SUM(K45)</f>
        <v>95000</v>
      </c>
      <c r="L44" s="219">
        <f t="shared" si="8"/>
        <v>97000</v>
      </c>
    </row>
    <row r="45" spans="1:12" ht="12.75">
      <c r="A45" s="43"/>
      <c r="B45" s="32"/>
      <c r="C45" s="32"/>
      <c r="D45" s="47"/>
      <c r="E45" s="52" t="s">
        <v>98</v>
      </c>
      <c r="F45" s="134">
        <v>69962.6</v>
      </c>
      <c r="G45" s="134">
        <v>74374.69</v>
      </c>
      <c r="H45" s="134">
        <v>78000</v>
      </c>
      <c r="I45" s="130">
        <v>85000</v>
      </c>
      <c r="J45" s="134">
        <v>90000</v>
      </c>
      <c r="K45" s="134">
        <v>95000</v>
      </c>
      <c r="L45" s="168">
        <v>97000</v>
      </c>
    </row>
    <row r="46" spans="1:12" ht="12.75">
      <c r="A46" s="43" t="s">
        <v>24</v>
      </c>
      <c r="B46" s="32" t="s">
        <v>23</v>
      </c>
      <c r="C46" s="32"/>
      <c r="D46" s="47" t="s">
        <v>113</v>
      </c>
      <c r="E46" s="53" t="s">
        <v>65</v>
      </c>
      <c r="F46" s="140">
        <f aca="true" t="shared" si="9" ref="F46:L46">SUM(F47)</f>
        <v>0</v>
      </c>
      <c r="G46" s="140">
        <f t="shared" si="9"/>
        <v>0</v>
      </c>
      <c r="H46" s="148">
        <f t="shared" si="9"/>
        <v>0</v>
      </c>
      <c r="I46" s="148">
        <f t="shared" si="9"/>
        <v>150</v>
      </c>
      <c r="J46" s="140">
        <f t="shared" si="9"/>
        <v>1000</v>
      </c>
      <c r="K46" s="140">
        <f t="shared" si="9"/>
        <v>500</v>
      </c>
      <c r="L46" s="135">
        <f t="shared" si="9"/>
        <v>500</v>
      </c>
    </row>
    <row r="47" spans="1:12" ht="13.5" thickBot="1">
      <c r="A47" s="43"/>
      <c r="B47" s="32"/>
      <c r="C47" s="32"/>
      <c r="D47" s="47"/>
      <c r="E47" s="52" t="s">
        <v>175</v>
      </c>
      <c r="F47" s="134"/>
      <c r="G47" s="134"/>
      <c r="H47" s="130">
        <v>0</v>
      </c>
      <c r="I47" s="130">
        <v>150</v>
      </c>
      <c r="J47" s="134">
        <v>1000</v>
      </c>
      <c r="K47" s="134">
        <v>500</v>
      </c>
      <c r="L47" s="168">
        <v>500</v>
      </c>
    </row>
    <row r="48" spans="1:12" ht="24" customHeight="1" thickBot="1">
      <c r="A48" s="14" t="s">
        <v>25</v>
      </c>
      <c r="B48" s="15"/>
      <c r="C48" s="15"/>
      <c r="D48" s="15"/>
      <c r="E48" s="22" t="s">
        <v>38</v>
      </c>
      <c r="F48" s="161">
        <f>F49+F52</f>
        <v>2059.77</v>
      </c>
      <c r="G48" s="138">
        <f>G49+G52</f>
        <v>5393.53</v>
      </c>
      <c r="H48" s="159">
        <f>H49+H52</f>
        <v>7000</v>
      </c>
      <c r="I48" s="159">
        <f>SUM(I52+I49)</f>
        <v>7000</v>
      </c>
      <c r="J48" s="194">
        <f>SUM(J49+J52)</f>
        <v>7000</v>
      </c>
      <c r="K48" s="194">
        <f>SUM(K49)</f>
        <v>7125</v>
      </c>
      <c r="L48" s="218">
        <f>SUM(L50:L51)</f>
        <v>7130</v>
      </c>
    </row>
    <row r="49" spans="1:12" ht="12.75">
      <c r="A49" s="61" t="s">
        <v>25</v>
      </c>
      <c r="B49" s="57" t="s">
        <v>22</v>
      </c>
      <c r="C49" s="57"/>
      <c r="D49" s="47" t="s">
        <v>68</v>
      </c>
      <c r="E49" s="62" t="s">
        <v>66</v>
      </c>
      <c r="F49" s="141">
        <f>SUM(F51)</f>
        <v>1342.77</v>
      </c>
      <c r="G49" s="141">
        <f aca="true" t="shared" si="10" ref="G49:L49">SUM(G50:G51)</f>
        <v>5094.78</v>
      </c>
      <c r="H49" s="146">
        <f t="shared" si="10"/>
        <v>7000</v>
      </c>
      <c r="I49" s="146">
        <f t="shared" si="10"/>
        <v>7000</v>
      </c>
      <c r="J49" s="141">
        <f t="shared" si="10"/>
        <v>7000</v>
      </c>
      <c r="K49" s="141">
        <f t="shared" si="10"/>
        <v>7125</v>
      </c>
      <c r="L49" s="219">
        <f t="shared" si="10"/>
        <v>7130</v>
      </c>
    </row>
    <row r="50" spans="1:12" ht="12.75">
      <c r="A50" s="41"/>
      <c r="B50" s="30"/>
      <c r="C50" s="30"/>
      <c r="D50" s="47"/>
      <c r="E50" s="239" t="s">
        <v>92</v>
      </c>
      <c r="F50" s="141"/>
      <c r="G50" s="143">
        <v>106.23</v>
      </c>
      <c r="H50" s="190">
        <v>110</v>
      </c>
      <c r="I50" s="190">
        <v>113</v>
      </c>
      <c r="J50" s="143">
        <v>120</v>
      </c>
      <c r="K50" s="143">
        <v>125</v>
      </c>
      <c r="L50" s="220">
        <v>130</v>
      </c>
    </row>
    <row r="51" spans="1:12" ht="12.75">
      <c r="A51" s="43"/>
      <c r="B51" s="32"/>
      <c r="C51" s="32"/>
      <c r="D51" s="32"/>
      <c r="E51" s="52" t="s">
        <v>94</v>
      </c>
      <c r="F51" s="134">
        <v>1342.77</v>
      </c>
      <c r="G51" s="134">
        <v>4988.55</v>
      </c>
      <c r="H51" s="130">
        <v>6890</v>
      </c>
      <c r="I51" s="130">
        <v>6887</v>
      </c>
      <c r="J51" s="134">
        <v>6880</v>
      </c>
      <c r="K51" s="134">
        <v>7000</v>
      </c>
      <c r="L51" s="168">
        <v>7000</v>
      </c>
    </row>
    <row r="52" spans="1:12" ht="12.75">
      <c r="A52" s="43" t="s">
        <v>25</v>
      </c>
      <c r="B52" s="32" t="s">
        <v>23</v>
      </c>
      <c r="C52" s="32"/>
      <c r="D52" s="47" t="s">
        <v>68</v>
      </c>
      <c r="E52" s="53" t="s">
        <v>67</v>
      </c>
      <c r="F52" s="140">
        <f>SUM(F53:F53)</f>
        <v>717</v>
      </c>
      <c r="G52" s="140">
        <f>SUM(G53:G53)</f>
        <v>298.75</v>
      </c>
      <c r="H52" s="148">
        <f>SUM(H53:H53)</f>
        <v>0</v>
      </c>
      <c r="I52" s="148">
        <f>SUM(I53:I53)</f>
        <v>0</v>
      </c>
      <c r="J52" s="140">
        <f>SUM(J53:J53)</f>
        <v>0</v>
      </c>
      <c r="K52" s="140"/>
      <c r="L52" s="135"/>
    </row>
    <row r="53" spans="1:12" ht="13.5" thickBot="1">
      <c r="A53" s="43"/>
      <c r="B53" s="32"/>
      <c r="C53" s="32"/>
      <c r="D53" s="32"/>
      <c r="E53" s="52" t="s">
        <v>94</v>
      </c>
      <c r="F53" s="134">
        <v>717</v>
      </c>
      <c r="G53" s="134">
        <v>298.75</v>
      </c>
      <c r="H53" s="137"/>
      <c r="I53" s="149"/>
      <c r="J53" s="137"/>
      <c r="K53" s="137"/>
      <c r="L53" s="213">
        <v>0</v>
      </c>
    </row>
    <row r="54" spans="1:12" ht="24" customHeight="1" thickBot="1">
      <c r="A54" s="10" t="s">
        <v>26</v>
      </c>
      <c r="B54" s="11"/>
      <c r="C54" s="11"/>
      <c r="D54" s="12"/>
      <c r="E54" s="23" t="s">
        <v>39</v>
      </c>
      <c r="F54" s="161">
        <f>SUM(F71+F66+F61+F55)</f>
        <v>612497.9500000001</v>
      </c>
      <c r="G54" s="142">
        <f>SUM(G71+G66+G61+G55)</f>
        <v>641586.66</v>
      </c>
      <c r="H54" s="138">
        <f>SUM(H71+H66+H61+H55)</f>
        <v>664030</v>
      </c>
      <c r="I54" s="189">
        <f>SUM(I76+I71+I66+I61+I55)</f>
        <v>780707</v>
      </c>
      <c r="J54" s="194">
        <f>SUM(J76+J71+J66+J61+J55)</f>
        <v>814954</v>
      </c>
      <c r="K54" s="194">
        <f>SUM(K76+K71+K66+K61+K55)</f>
        <v>829500</v>
      </c>
      <c r="L54" s="218">
        <f>SUM(L76+L71+L66+L61+L55)</f>
        <v>840500</v>
      </c>
    </row>
    <row r="55" spans="1:12" ht="12.75">
      <c r="A55" s="41" t="s">
        <v>26</v>
      </c>
      <c r="B55" s="30" t="s">
        <v>22</v>
      </c>
      <c r="C55" s="30"/>
      <c r="D55" s="50"/>
      <c r="E55" s="63" t="s">
        <v>69</v>
      </c>
      <c r="F55" s="141">
        <f>SUM(F56:F58)</f>
        <v>153913.13</v>
      </c>
      <c r="G55" s="141">
        <f aca="true" t="shared" si="11" ref="G55:L55">SUM(G56:G60)</f>
        <v>170878.79</v>
      </c>
      <c r="H55" s="146">
        <f t="shared" si="11"/>
        <v>176300</v>
      </c>
      <c r="I55" s="146">
        <f>SUM(I56:I60)</f>
        <v>195381</v>
      </c>
      <c r="J55" s="141">
        <f t="shared" si="11"/>
        <v>196350</v>
      </c>
      <c r="K55" s="141">
        <f t="shared" si="11"/>
        <v>198500</v>
      </c>
      <c r="L55" s="219">
        <f t="shared" si="11"/>
        <v>201500</v>
      </c>
    </row>
    <row r="56" spans="1:12" ht="12.75">
      <c r="A56" s="41"/>
      <c r="B56" s="30"/>
      <c r="C56" s="30"/>
      <c r="D56" s="50" t="s">
        <v>104</v>
      </c>
      <c r="E56" s="73" t="s">
        <v>89</v>
      </c>
      <c r="F56" s="143">
        <v>96844.58</v>
      </c>
      <c r="G56" s="143">
        <v>110907.63</v>
      </c>
      <c r="H56" s="143">
        <v>107130</v>
      </c>
      <c r="I56" s="190">
        <v>122608</v>
      </c>
      <c r="J56" s="143">
        <v>129000</v>
      </c>
      <c r="K56" s="143">
        <v>130000</v>
      </c>
      <c r="L56" s="220">
        <v>132000</v>
      </c>
    </row>
    <row r="57" spans="1:12" ht="12.75">
      <c r="A57" s="41"/>
      <c r="B57" s="30"/>
      <c r="C57" s="30"/>
      <c r="D57" s="50"/>
      <c r="E57" s="73" t="s">
        <v>93</v>
      </c>
      <c r="F57" s="143">
        <v>33843.64</v>
      </c>
      <c r="G57" s="143">
        <v>39728.84</v>
      </c>
      <c r="H57" s="143">
        <v>37440</v>
      </c>
      <c r="I57" s="190">
        <v>42947</v>
      </c>
      <c r="J57" s="143">
        <v>45100</v>
      </c>
      <c r="K57" s="143">
        <v>46000</v>
      </c>
      <c r="L57" s="220">
        <v>47000</v>
      </c>
    </row>
    <row r="58" spans="1:12" ht="12.75">
      <c r="A58" s="41"/>
      <c r="B58" s="30"/>
      <c r="C58" s="30"/>
      <c r="D58" s="50"/>
      <c r="E58" s="52" t="s">
        <v>94</v>
      </c>
      <c r="F58" s="143">
        <v>23224.91</v>
      </c>
      <c r="G58" s="143">
        <v>20121.85</v>
      </c>
      <c r="H58" s="143">
        <v>21430</v>
      </c>
      <c r="I58" s="190">
        <v>22071</v>
      </c>
      <c r="J58" s="143">
        <v>21450</v>
      </c>
      <c r="K58" s="143">
        <v>22000</v>
      </c>
      <c r="L58" s="220">
        <v>22000</v>
      </c>
    </row>
    <row r="59" spans="1:12" ht="12.75">
      <c r="A59" s="41"/>
      <c r="B59" s="30"/>
      <c r="C59" s="30"/>
      <c r="D59" s="50"/>
      <c r="E59" s="52" t="s">
        <v>147</v>
      </c>
      <c r="F59" s="143"/>
      <c r="G59" s="143"/>
      <c r="H59" s="143">
        <v>10000</v>
      </c>
      <c r="I59" s="190">
        <v>7455</v>
      </c>
      <c r="J59" s="143"/>
      <c r="K59" s="143"/>
      <c r="L59" s="220"/>
    </row>
    <row r="60" spans="1:12" ht="12.75">
      <c r="A60" s="41"/>
      <c r="B60" s="30"/>
      <c r="C60" s="30"/>
      <c r="D60" s="50"/>
      <c r="E60" s="98" t="s">
        <v>123</v>
      </c>
      <c r="F60" s="143"/>
      <c r="G60" s="143">
        <v>120.47</v>
      </c>
      <c r="H60" s="143">
        <v>300</v>
      </c>
      <c r="I60" s="190">
        <v>300</v>
      </c>
      <c r="J60" s="143">
        <v>800</v>
      </c>
      <c r="K60" s="143">
        <v>500</v>
      </c>
      <c r="L60" s="220">
        <v>500</v>
      </c>
    </row>
    <row r="61" spans="1:12" ht="12.75">
      <c r="A61" s="43" t="s">
        <v>26</v>
      </c>
      <c r="B61" s="32" t="s">
        <v>23</v>
      </c>
      <c r="C61" s="32"/>
      <c r="D61" s="47"/>
      <c r="E61" s="53" t="s">
        <v>70</v>
      </c>
      <c r="F61" s="140">
        <f aca="true" t="shared" si="12" ref="F61:L61">SUM(F62:F65)</f>
        <v>355224.78</v>
      </c>
      <c r="G61" s="140">
        <f t="shared" si="12"/>
        <v>359129.06000000006</v>
      </c>
      <c r="H61" s="148">
        <f t="shared" si="12"/>
        <v>360850</v>
      </c>
      <c r="I61" s="148">
        <f t="shared" si="12"/>
        <v>430757</v>
      </c>
      <c r="J61" s="140">
        <f t="shared" si="12"/>
        <v>390800</v>
      </c>
      <c r="K61" s="140">
        <f t="shared" si="12"/>
        <v>396500</v>
      </c>
      <c r="L61" s="135">
        <f t="shared" si="12"/>
        <v>399500</v>
      </c>
    </row>
    <row r="62" spans="1:12" ht="12.75">
      <c r="A62" s="43"/>
      <c r="B62" s="32"/>
      <c r="C62" s="32"/>
      <c r="D62" s="109" t="s">
        <v>103</v>
      </c>
      <c r="E62" s="73" t="s">
        <v>121</v>
      </c>
      <c r="F62" s="144">
        <v>219476.88</v>
      </c>
      <c r="G62" s="144">
        <v>243910.48</v>
      </c>
      <c r="H62" s="144">
        <v>235100</v>
      </c>
      <c r="I62" s="191">
        <v>254249</v>
      </c>
      <c r="J62" s="144">
        <v>257000</v>
      </c>
      <c r="K62" s="144">
        <v>262000</v>
      </c>
      <c r="L62" s="221">
        <v>265000</v>
      </c>
    </row>
    <row r="63" spans="1:12" ht="12.75">
      <c r="A63" s="43"/>
      <c r="B63" s="32"/>
      <c r="C63" s="32"/>
      <c r="D63" s="109" t="s">
        <v>127</v>
      </c>
      <c r="E63" s="73" t="s">
        <v>93</v>
      </c>
      <c r="F63" s="144">
        <v>76093.78</v>
      </c>
      <c r="G63" s="144">
        <v>84356.23</v>
      </c>
      <c r="H63" s="144">
        <v>82150</v>
      </c>
      <c r="I63" s="191">
        <v>89482</v>
      </c>
      <c r="J63" s="144">
        <v>89800</v>
      </c>
      <c r="K63" s="144">
        <v>91000</v>
      </c>
      <c r="L63" s="221">
        <v>91000</v>
      </c>
    </row>
    <row r="64" spans="1:12" ht="12.75">
      <c r="A64" s="43"/>
      <c r="B64" s="32"/>
      <c r="C64" s="32"/>
      <c r="D64" s="47"/>
      <c r="E64" s="52" t="s">
        <v>94</v>
      </c>
      <c r="F64" s="144">
        <v>59654.12</v>
      </c>
      <c r="G64" s="144">
        <v>30728.4</v>
      </c>
      <c r="H64" s="144">
        <v>43000</v>
      </c>
      <c r="I64" s="191">
        <v>86426</v>
      </c>
      <c r="J64" s="144">
        <v>43000</v>
      </c>
      <c r="K64" s="144">
        <v>43000</v>
      </c>
      <c r="L64" s="221">
        <v>43000</v>
      </c>
    </row>
    <row r="65" spans="1:12" ht="12.75">
      <c r="A65" s="43"/>
      <c r="B65" s="32"/>
      <c r="C65" s="32"/>
      <c r="D65" s="47"/>
      <c r="E65" s="98" t="s">
        <v>123</v>
      </c>
      <c r="F65" s="144"/>
      <c r="G65" s="144">
        <v>133.95</v>
      </c>
      <c r="H65" s="144">
        <v>600</v>
      </c>
      <c r="I65" s="191">
        <v>600</v>
      </c>
      <c r="J65" s="144">
        <v>1000</v>
      </c>
      <c r="K65" s="144">
        <v>500</v>
      </c>
      <c r="L65" s="221">
        <v>500</v>
      </c>
    </row>
    <row r="66" spans="1:12" ht="12.75">
      <c r="A66" s="43" t="s">
        <v>26</v>
      </c>
      <c r="B66" s="32" t="s">
        <v>24</v>
      </c>
      <c r="C66" s="32"/>
      <c r="D66" s="109"/>
      <c r="E66" s="53" t="s">
        <v>71</v>
      </c>
      <c r="F66" s="140">
        <f>SUM(F67:F69)</f>
        <v>29561.450000000004</v>
      </c>
      <c r="G66" s="140">
        <f aca="true" t="shared" si="13" ref="G66:L66">SUM(G67:G70)</f>
        <v>36583.79000000001</v>
      </c>
      <c r="H66" s="148">
        <f t="shared" si="13"/>
        <v>42380</v>
      </c>
      <c r="I66" s="148">
        <f t="shared" si="13"/>
        <v>47661</v>
      </c>
      <c r="J66" s="140">
        <f t="shared" si="13"/>
        <v>52500</v>
      </c>
      <c r="K66" s="140">
        <f t="shared" si="13"/>
        <v>53500</v>
      </c>
      <c r="L66" s="135">
        <f t="shared" si="13"/>
        <v>55000</v>
      </c>
    </row>
    <row r="67" spans="1:12" ht="12.75">
      <c r="A67" s="43"/>
      <c r="B67" s="32"/>
      <c r="C67" s="32"/>
      <c r="D67" s="109" t="s">
        <v>128</v>
      </c>
      <c r="E67" s="73" t="s">
        <v>89</v>
      </c>
      <c r="F67" s="144">
        <v>20782.83</v>
      </c>
      <c r="G67" s="144">
        <v>25024.22</v>
      </c>
      <c r="H67" s="145">
        <v>27180</v>
      </c>
      <c r="I67" s="192">
        <v>31086</v>
      </c>
      <c r="J67" s="145">
        <v>34500</v>
      </c>
      <c r="K67" s="145">
        <v>35000</v>
      </c>
      <c r="L67" s="222">
        <v>36000</v>
      </c>
    </row>
    <row r="68" spans="1:12" ht="12.75">
      <c r="A68" s="43"/>
      <c r="B68" s="32"/>
      <c r="C68" s="32"/>
      <c r="D68" s="47"/>
      <c r="E68" s="73" t="s">
        <v>93</v>
      </c>
      <c r="F68" s="144">
        <v>7427.33</v>
      </c>
      <c r="G68" s="144">
        <v>9604.66</v>
      </c>
      <c r="H68" s="145">
        <v>9500</v>
      </c>
      <c r="I68" s="192">
        <v>10875</v>
      </c>
      <c r="J68" s="145">
        <v>12100</v>
      </c>
      <c r="K68" s="145">
        <v>12500</v>
      </c>
      <c r="L68" s="222">
        <v>13000</v>
      </c>
    </row>
    <row r="69" spans="1:12" ht="12.75">
      <c r="A69" s="43"/>
      <c r="B69" s="32"/>
      <c r="C69" s="32"/>
      <c r="D69" s="47"/>
      <c r="E69" s="52" t="s">
        <v>94</v>
      </c>
      <c r="F69" s="144">
        <v>1351.29</v>
      </c>
      <c r="G69" s="144">
        <v>1909.05</v>
      </c>
      <c r="H69" s="145">
        <v>5500</v>
      </c>
      <c r="I69" s="192">
        <v>5500</v>
      </c>
      <c r="J69" s="145">
        <v>5500</v>
      </c>
      <c r="K69" s="145">
        <v>5600</v>
      </c>
      <c r="L69" s="222">
        <v>5600</v>
      </c>
    </row>
    <row r="70" spans="1:12" ht="12.75">
      <c r="A70" s="43"/>
      <c r="B70" s="32"/>
      <c r="C70" s="32"/>
      <c r="D70" s="47"/>
      <c r="E70" s="98" t="s">
        <v>123</v>
      </c>
      <c r="F70" s="144"/>
      <c r="G70" s="144">
        <v>45.86</v>
      </c>
      <c r="H70" s="145">
        <v>200</v>
      </c>
      <c r="I70" s="192">
        <v>200</v>
      </c>
      <c r="J70" s="145">
        <v>400</v>
      </c>
      <c r="K70" s="145">
        <v>400</v>
      </c>
      <c r="L70" s="222">
        <v>400</v>
      </c>
    </row>
    <row r="71" spans="1:12" ht="12.75">
      <c r="A71" s="43" t="s">
        <v>26</v>
      </c>
      <c r="B71" s="32" t="s">
        <v>25</v>
      </c>
      <c r="C71" s="32"/>
      <c r="D71" s="47"/>
      <c r="E71" s="53" t="s">
        <v>72</v>
      </c>
      <c r="F71" s="140">
        <f>SUM(F72:F74)</f>
        <v>73798.59</v>
      </c>
      <c r="G71" s="140">
        <f>SUM(G72:G77)</f>
        <v>74995.01999999999</v>
      </c>
      <c r="H71" s="148">
        <f>SUM(H72:H77)</f>
        <v>84500</v>
      </c>
      <c r="I71" s="193">
        <f>SUM(I72:I75)</f>
        <v>91908</v>
      </c>
      <c r="J71" s="197">
        <f>SUM(J72:J75)</f>
        <v>107800</v>
      </c>
      <c r="K71" s="197">
        <f>SUM(K72:K75)</f>
        <v>109000</v>
      </c>
      <c r="L71" s="223">
        <f>SUM(L72:L75)</f>
        <v>110500</v>
      </c>
    </row>
    <row r="72" spans="1:12" ht="12.75">
      <c r="A72" s="43"/>
      <c r="B72" s="32"/>
      <c r="C72" s="32"/>
      <c r="D72" s="47" t="s">
        <v>118</v>
      </c>
      <c r="E72" s="73" t="s">
        <v>89</v>
      </c>
      <c r="F72" s="144">
        <v>43290.35</v>
      </c>
      <c r="G72" s="144">
        <v>45388.52</v>
      </c>
      <c r="H72" s="145">
        <v>46800</v>
      </c>
      <c r="I72" s="192">
        <v>51453</v>
      </c>
      <c r="J72" s="145">
        <v>63200</v>
      </c>
      <c r="K72" s="145">
        <v>64000</v>
      </c>
      <c r="L72" s="222">
        <v>65000</v>
      </c>
    </row>
    <row r="73" spans="1:12" ht="12.75">
      <c r="A73" s="43"/>
      <c r="B73" s="32"/>
      <c r="C73" s="32"/>
      <c r="D73" s="47"/>
      <c r="E73" s="73" t="s">
        <v>93</v>
      </c>
      <c r="F73" s="144">
        <v>14749.48</v>
      </c>
      <c r="G73" s="144">
        <v>15280.71</v>
      </c>
      <c r="H73" s="145">
        <v>16500</v>
      </c>
      <c r="I73" s="192">
        <v>18172</v>
      </c>
      <c r="J73" s="145">
        <v>22100</v>
      </c>
      <c r="K73" s="145">
        <v>22500</v>
      </c>
      <c r="L73" s="222">
        <v>23000</v>
      </c>
    </row>
    <row r="74" spans="1:12" ht="12.75">
      <c r="A74" s="43"/>
      <c r="B74" s="32"/>
      <c r="C74" s="32"/>
      <c r="D74" s="47"/>
      <c r="E74" s="52" t="s">
        <v>94</v>
      </c>
      <c r="F74" s="144">
        <v>15758.76</v>
      </c>
      <c r="G74" s="144">
        <v>14288.45</v>
      </c>
      <c r="H74" s="145">
        <v>21000</v>
      </c>
      <c r="I74" s="192">
        <v>22083</v>
      </c>
      <c r="J74" s="145">
        <v>22000</v>
      </c>
      <c r="K74" s="145">
        <v>22000</v>
      </c>
      <c r="L74" s="222">
        <v>22000</v>
      </c>
    </row>
    <row r="75" spans="1:12" ht="12.75">
      <c r="A75" s="43"/>
      <c r="B75" s="32"/>
      <c r="C75" s="32"/>
      <c r="D75" s="47"/>
      <c r="E75" s="98" t="s">
        <v>123</v>
      </c>
      <c r="F75" s="144"/>
      <c r="G75" s="144">
        <v>37.34</v>
      </c>
      <c r="H75" s="145">
        <v>200</v>
      </c>
      <c r="I75" s="192">
        <v>200</v>
      </c>
      <c r="J75" s="145">
        <v>500</v>
      </c>
      <c r="K75" s="145">
        <v>500</v>
      </c>
      <c r="L75" s="222">
        <v>500</v>
      </c>
    </row>
    <row r="76" spans="1:12" ht="12.75">
      <c r="A76" s="43" t="s">
        <v>26</v>
      </c>
      <c r="B76" s="32">
        <v>5</v>
      </c>
      <c r="C76" s="32"/>
      <c r="D76" s="109"/>
      <c r="E76" s="210" t="s">
        <v>179</v>
      </c>
      <c r="F76" s="140"/>
      <c r="G76" s="140"/>
      <c r="H76" s="148"/>
      <c r="I76" s="193">
        <f>SUM(I77)</f>
        <v>15000</v>
      </c>
      <c r="J76" s="197">
        <f>SUM(J77)</f>
        <v>67504</v>
      </c>
      <c r="K76" s="197">
        <f>SUM(K77)</f>
        <v>72000</v>
      </c>
      <c r="L76" s="223">
        <f>SUM(L77)</f>
        <v>74000</v>
      </c>
    </row>
    <row r="77" spans="1:12" ht="13.5" thickBot="1">
      <c r="A77" s="43"/>
      <c r="B77" s="32"/>
      <c r="C77" s="32"/>
      <c r="D77" s="109" t="s">
        <v>128</v>
      </c>
      <c r="E77" s="98" t="s">
        <v>174</v>
      </c>
      <c r="F77" s="140"/>
      <c r="G77" s="140"/>
      <c r="H77" s="148"/>
      <c r="I77" s="192">
        <v>15000</v>
      </c>
      <c r="J77" s="145">
        <v>67504</v>
      </c>
      <c r="K77" s="145">
        <v>72000</v>
      </c>
      <c r="L77" s="222">
        <v>74000</v>
      </c>
    </row>
    <row r="78" spans="1:12" ht="18" customHeight="1" thickBot="1">
      <c r="A78" s="10" t="s">
        <v>27</v>
      </c>
      <c r="B78" s="11"/>
      <c r="C78" s="11"/>
      <c r="D78" s="12"/>
      <c r="E78" s="23" t="s">
        <v>73</v>
      </c>
      <c r="F78" s="161">
        <f>F79+F83+F85</f>
        <v>19403.18</v>
      </c>
      <c r="G78" s="142">
        <f>G79+G83+G85</f>
        <v>19837.96</v>
      </c>
      <c r="H78" s="138">
        <f>H79+H83+H85</f>
        <v>25550</v>
      </c>
      <c r="I78" s="194">
        <f>SUM(I85+I83+I79)</f>
        <v>25550</v>
      </c>
      <c r="J78" s="194">
        <f>SUM(J79+J83+J85)</f>
        <v>29850</v>
      </c>
      <c r="K78" s="194">
        <f>SUM(K85+K83+K79)</f>
        <v>26600</v>
      </c>
      <c r="L78" s="218">
        <f>L79+L83+L85</f>
        <v>26250</v>
      </c>
    </row>
    <row r="79" spans="1:12" ht="12.75">
      <c r="A79" s="49" t="s">
        <v>27</v>
      </c>
      <c r="B79" s="30" t="s">
        <v>22</v>
      </c>
      <c r="C79" s="30"/>
      <c r="D79" s="47" t="s">
        <v>40</v>
      </c>
      <c r="E79" s="64" t="s">
        <v>74</v>
      </c>
      <c r="F79" s="141">
        <f aca="true" t="shared" si="14" ref="F79:L79">SUM(F80:F82)</f>
        <v>11403.18</v>
      </c>
      <c r="G79" s="141">
        <f t="shared" si="14"/>
        <v>11837.96</v>
      </c>
      <c r="H79" s="146">
        <f t="shared" si="14"/>
        <v>15950</v>
      </c>
      <c r="I79" s="146">
        <f t="shared" si="14"/>
        <v>15950</v>
      </c>
      <c r="J79" s="141">
        <f t="shared" si="14"/>
        <v>19250</v>
      </c>
      <c r="K79" s="141">
        <f>SUM(K80:K82)</f>
        <v>17000</v>
      </c>
      <c r="L79" s="219">
        <f t="shared" si="14"/>
        <v>16650</v>
      </c>
    </row>
    <row r="80" spans="1:12" ht="12.75">
      <c r="A80" s="60"/>
      <c r="B80" s="32"/>
      <c r="C80" s="32"/>
      <c r="D80" s="47"/>
      <c r="E80" s="73" t="s">
        <v>90</v>
      </c>
      <c r="F80" s="147">
        <v>4218.5</v>
      </c>
      <c r="G80" s="147">
        <v>4688</v>
      </c>
      <c r="H80" s="147">
        <v>4900</v>
      </c>
      <c r="I80" s="150">
        <v>4900</v>
      </c>
      <c r="J80" s="147">
        <v>5100</v>
      </c>
      <c r="K80" s="147">
        <v>5300</v>
      </c>
      <c r="L80" s="216">
        <v>5400</v>
      </c>
    </row>
    <row r="81" spans="1:12" ht="12.75">
      <c r="A81" s="60"/>
      <c r="B81" s="32"/>
      <c r="C81" s="32"/>
      <c r="D81" s="47"/>
      <c r="E81" s="73" t="s">
        <v>93</v>
      </c>
      <c r="F81" s="147">
        <v>1305.37</v>
      </c>
      <c r="G81" s="147">
        <v>1450.76</v>
      </c>
      <c r="H81" s="147">
        <v>1550</v>
      </c>
      <c r="I81" s="150">
        <v>1550</v>
      </c>
      <c r="J81" s="147">
        <v>1650</v>
      </c>
      <c r="K81" s="147">
        <v>1700</v>
      </c>
      <c r="L81" s="216">
        <v>1750</v>
      </c>
    </row>
    <row r="82" spans="1:12" ht="12.75">
      <c r="A82" s="43"/>
      <c r="B82" s="32"/>
      <c r="C82" s="32"/>
      <c r="D82" s="47"/>
      <c r="E82" s="52" t="s">
        <v>94</v>
      </c>
      <c r="F82" s="134">
        <v>5879.31</v>
      </c>
      <c r="G82" s="134">
        <v>5699.2</v>
      </c>
      <c r="H82" s="134">
        <v>9500</v>
      </c>
      <c r="I82" s="130">
        <v>9500</v>
      </c>
      <c r="J82" s="134">
        <v>12500</v>
      </c>
      <c r="K82" s="134">
        <v>10000</v>
      </c>
      <c r="L82" s="168">
        <v>9500</v>
      </c>
    </row>
    <row r="83" spans="1:12" ht="12.75">
      <c r="A83" s="43" t="s">
        <v>27</v>
      </c>
      <c r="B83" s="32" t="s">
        <v>23</v>
      </c>
      <c r="C83" s="32"/>
      <c r="D83" s="47" t="s">
        <v>40</v>
      </c>
      <c r="E83" s="53" t="s">
        <v>75</v>
      </c>
      <c r="F83" s="140">
        <f aca="true" t="shared" si="15" ref="F83:L83">SUM(F84)</f>
        <v>8000</v>
      </c>
      <c r="G83" s="140">
        <f t="shared" si="15"/>
        <v>8000</v>
      </c>
      <c r="H83" s="148">
        <f t="shared" si="15"/>
        <v>9000</v>
      </c>
      <c r="I83" s="148">
        <f t="shared" si="15"/>
        <v>9000</v>
      </c>
      <c r="J83" s="140">
        <f t="shared" si="15"/>
        <v>10000</v>
      </c>
      <c r="K83" s="140">
        <f t="shared" si="15"/>
        <v>9000</v>
      </c>
      <c r="L83" s="135">
        <f t="shared" si="15"/>
        <v>9000</v>
      </c>
    </row>
    <row r="84" spans="1:12" ht="12.75">
      <c r="A84" s="43"/>
      <c r="B84" s="32"/>
      <c r="C84" s="32"/>
      <c r="D84" s="47"/>
      <c r="E84" s="69" t="s">
        <v>97</v>
      </c>
      <c r="F84" s="147">
        <v>8000</v>
      </c>
      <c r="G84" s="147">
        <v>8000</v>
      </c>
      <c r="H84" s="147">
        <v>9000</v>
      </c>
      <c r="I84" s="150">
        <v>9000</v>
      </c>
      <c r="J84" s="147">
        <v>10000</v>
      </c>
      <c r="K84" s="147">
        <v>9000</v>
      </c>
      <c r="L84" s="216">
        <v>9000</v>
      </c>
    </row>
    <row r="85" spans="1:12" ht="12.75">
      <c r="A85" s="43" t="s">
        <v>27</v>
      </c>
      <c r="B85" s="32" t="s">
        <v>24</v>
      </c>
      <c r="C85" s="32"/>
      <c r="D85" s="47" t="s">
        <v>40</v>
      </c>
      <c r="E85" s="210" t="s">
        <v>160</v>
      </c>
      <c r="F85" s="140">
        <f aca="true" t="shared" si="16" ref="F85:L85">SUM(F86)</f>
        <v>0</v>
      </c>
      <c r="G85" s="140">
        <f t="shared" si="16"/>
        <v>0</v>
      </c>
      <c r="H85" s="148">
        <f t="shared" si="16"/>
        <v>600</v>
      </c>
      <c r="I85" s="148">
        <f t="shared" si="16"/>
        <v>600</v>
      </c>
      <c r="J85" s="140">
        <f t="shared" si="16"/>
        <v>600</v>
      </c>
      <c r="K85" s="140">
        <f t="shared" si="16"/>
        <v>600</v>
      </c>
      <c r="L85" s="135">
        <f t="shared" si="16"/>
        <v>600</v>
      </c>
    </row>
    <row r="86" spans="1:12" ht="13.5" thickBot="1">
      <c r="A86" s="48"/>
      <c r="B86" s="34"/>
      <c r="C86" s="34"/>
      <c r="D86" s="54"/>
      <c r="E86" s="55" t="s">
        <v>94</v>
      </c>
      <c r="F86" s="137">
        <v>0</v>
      </c>
      <c r="G86" s="137">
        <v>0</v>
      </c>
      <c r="H86" s="149">
        <v>600</v>
      </c>
      <c r="I86" s="149">
        <v>600</v>
      </c>
      <c r="J86" s="149">
        <v>600</v>
      </c>
      <c r="K86" s="137">
        <v>600</v>
      </c>
      <c r="L86" s="213">
        <v>600</v>
      </c>
    </row>
    <row r="87" spans="1:12" ht="25.5" customHeight="1" thickBot="1">
      <c r="A87" s="16" t="s">
        <v>28</v>
      </c>
      <c r="B87" s="11"/>
      <c r="C87" s="11"/>
      <c r="D87" s="12"/>
      <c r="E87" s="23" t="s">
        <v>41</v>
      </c>
      <c r="F87" s="161">
        <f>F88+F93+F95</f>
        <v>33269.770000000004</v>
      </c>
      <c r="G87" s="142">
        <f>G88+G93+G95</f>
        <v>55396.3</v>
      </c>
      <c r="H87" s="138">
        <f>H88+H93+H95</f>
        <v>72800</v>
      </c>
      <c r="I87" s="138">
        <f>SUM(I95+I93+I88)</f>
        <v>78200</v>
      </c>
      <c r="J87" s="138">
        <f>SUM(J88+J93+J95)</f>
        <v>78400</v>
      </c>
      <c r="K87" s="194">
        <f>SUM(K95+K93+K88)</f>
        <v>79600</v>
      </c>
      <c r="L87" s="218">
        <f>L88+L93+L95</f>
        <v>79600</v>
      </c>
    </row>
    <row r="88" spans="1:12" ht="12.75">
      <c r="A88" s="49" t="s">
        <v>28</v>
      </c>
      <c r="B88" s="30" t="s">
        <v>22</v>
      </c>
      <c r="C88" s="30"/>
      <c r="D88" s="57"/>
      <c r="E88" s="63" t="s">
        <v>76</v>
      </c>
      <c r="F88" s="141">
        <f aca="true" t="shared" si="17" ref="F88:L88">SUM(F89:F92)</f>
        <v>33119.770000000004</v>
      </c>
      <c r="G88" s="141">
        <f t="shared" si="17"/>
        <v>54297.350000000006</v>
      </c>
      <c r="H88" s="146">
        <f t="shared" si="17"/>
        <v>70000</v>
      </c>
      <c r="I88" s="146">
        <f t="shared" si="17"/>
        <v>75400</v>
      </c>
      <c r="J88" s="146">
        <f t="shared" si="17"/>
        <v>75400</v>
      </c>
      <c r="K88" s="146">
        <f t="shared" si="17"/>
        <v>76600</v>
      </c>
      <c r="L88" s="224">
        <f t="shared" si="17"/>
        <v>76600</v>
      </c>
    </row>
    <row r="89" spans="1:12" ht="12.75">
      <c r="A89" s="60"/>
      <c r="B89" s="32"/>
      <c r="C89" s="32"/>
      <c r="D89" s="109" t="s">
        <v>129</v>
      </c>
      <c r="E89" s="69" t="s">
        <v>89</v>
      </c>
      <c r="F89" s="147">
        <v>9226.01</v>
      </c>
      <c r="G89" s="147">
        <v>10208.54</v>
      </c>
      <c r="H89" s="150">
        <v>11000</v>
      </c>
      <c r="I89" s="150">
        <v>11000</v>
      </c>
      <c r="J89" s="150">
        <v>15000</v>
      </c>
      <c r="K89" s="150">
        <v>16000</v>
      </c>
      <c r="L89" s="225">
        <v>16000</v>
      </c>
    </row>
    <row r="90" spans="1:12" ht="12.75">
      <c r="A90" s="43"/>
      <c r="B90" s="32"/>
      <c r="C90" s="32"/>
      <c r="D90" s="47"/>
      <c r="E90" s="52" t="s">
        <v>93</v>
      </c>
      <c r="F90" s="134">
        <v>3245.15</v>
      </c>
      <c r="G90" s="134">
        <v>3727.58</v>
      </c>
      <c r="H90" s="130">
        <v>4000</v>
      </c>
      <c r="I90" s="130">
        <v>4000</v>
      </c>
      <c r="J90" s="130">
        <v>5300</v>
      </c>
      <c r="K90" s="130">
        <v>5500</v>
      </c>
      <c r="L90" s="226">
        <v>5500</v>
      </c>
    </row>
    <row r="91" spans="1:12" ht="12.75">
      <c r="A91" s="43"/>
      <c r="B91" s="32"/>
      <c r="C91" s="32"/>
      <c r="D91" s="50"/>
      <c r="E91" s="52" t="s">
        <v>95</v>
      </c>
      <c r="F91" s="134">
        <v>20648.61</v>
      </c>
      <c r="G91" s="134">
        <v>40361.23</v>
      </c>
      <c r="H91" s="130">
        <v>55000</v>
      </c>
      <c r="I91" s="130">
        <v>60400</v>
      </c>
      <c r="J91" s="130">
        <v>55000</v>
      </c>
      <c r="K91" s="130">
        <v>55000</v>
      </c>
      <c r="L91" s="226">
        <v>55000</v>
      </c>
    </row>
    <row r="92" spans="1:12" ht="12.75">
      <c r="A92" s="43"/>
      <c r="B92" s="32"/>
      <c r="C92" s="32"/>
      <c r="D92" s="50"/>
      <c r="E92" s="52" t="s">
        <v>161</v>
      </c>
      <c r="F92" s="134"/>
      <c r="G92" s="134"/>
      <c r="H92" s="130"/>
      <c r="I92" s="130"/>
      <c r="J92" s="130">
        <v>100</v>
      </c>
      <c r="K92" s="130">
        <v>100</v>
      </c>
      <c r="L92" s="226">
        <v>100</v>
      </c>
    </row>
    <row r="93" spans="1:12" ht="12.75">
      <c r="A93" s="43" t="s">
        <v>28</v>
      </c>
      <c r="B93" s="32" t="s">
        <v>23</v>
      </c>
      <c r="C93" s="32"/>
      <c r="D93" s="109"/>
      <c r="E93" s="53" t="s">
        <v>77</v>
      </c>
      <c r="F93" s="140">
        <f aca="true" t="shared" si="18" ref="F93:L93">SUM(F94)</f>
        <v>150</v>
      </c>
      <c r="G93" s="140">
        <f t="shared" si="18"/>
        <v>800</v>
      </c>
      <c r="H93" s="148">
        <f t="shared" si="18"/>
        <v>2500</v>
      </c>
      <c r="I93" s="148">
        <f t="shared" si="18"/>
        <v>2500</v>
      </c>
      <c r="J93" s="148">
        <f t="shared" si="18"/>
        <v>2500</v>
      </c>
      <c r="K93" s="148">
        <f t="shared" si="18"/>
        <v>2500</v>
      </c>
      <c r="L93" s="227">
        <f t="shared" si="18"/>
        <v>2500</v>
      </c>
    </row>
    <row r="94" spans="1:12" ht="13.5" thickBot="1">
      <c r="A94" s="43"/>
      <c r="B94" s="32"/>
      <c r="C94" s="32"/>
      <c r="D94" s="109" t="s">
        <v>126</v>
      </c>
      <c r="E94" s="69" t="s">
        <v>97</v>
      </c>
      <c r="F94" s="147">
        <v>150</v>
      </c>
      <c r="G94" s="147">
        <v>800</v>
      </c>
      <c r="H94" s="150">
        <v>2500</v>
      </c>
      <c r="I94" s="150">
        <v>2500</v>
      </c>
      <c r="J94" s="150">
        <v>2500</v>
      </c>
      <c r="K94" s="150">
        <v>2500</v>
      </c>
      <c r="L94" s="225">
        <v>2500</v>
      </c>
    </row>
    <row r="95" spans="1:12" ht="12.75">
      <c r="A95" s="43" t="s">
        <v>28</v>
      </c>
      <c r="B95" s="32" t="s">
        <v>24</v>
      </c>
      <c r="C95" s="32"/>
      <c r="D95" s="57"/>
      <c r="E95" s="53" t="s">
        <v>78</v>
      </c>
      <c r="F95" s="140">
        <f aca="true" t="shared" si="19" ref="F95:L95">SUM(F96)</f>
        <v>0</v>
      </c>
      <c r="G95" s="140">
        <f t="shared" si="19"/>
        <v>298.95</v>
      </c>
      <c r="H95" s="148">
        <f t="shared" si="19"/>
        <v>300</v>
      </c>
      <c r="I95" s="148">
        <f>SUM(I96)</f>
        <v>300</v>
      </c>
      <c r="J95" s="148">
        <f>SUM(J96)</f>
        <v>500</v>
      </c>
      <c r="K95" s="148">
        <f>SUM(K96)</f>
        <v>500</v>
      </c>
      <c r="L95" s="227">
        <f t="shared" si="19"/>
        <v>500</v>
      </c>
    </row>
    <row r="96" spans="1:12" ht="13.5" thickBot="1">
      <c r="A96" s="43"/>
      <c r="B96" s="32"/>
      <c r="C96" s="32"/>
      <c r="D96" s="109" t="s">
        <v>129</v>
      </c>
      <c r="E96" s="69" t="s">
        <v>94</v>
      </c>
      <c r="F96" s="147">
        <v>0</v>
      </c>
      <c r="G96" s="147">
        <v>298.95</v>
      </c>
      <c r="H96" s="150">
        <v>300</v>
      </c>
      <c r="I96" s="150">
        <v>300</v>
      </c>
      <c r="J96" s="150">
        <v>500</v>
      </c>
      <c r="K96" s="150">
        <v>500</v>
      </c>
      <c r="L96" s="225">
        <v>500</v>
      </c>
    </row>
    <row r="97" spans="1:12" ht="24.75" customHeight="1" thickBot="1">
      <c r="A97" s="16" t="s">
        <v>33</v>
      </c>
      <c r="B97" s="11"/>
      <c r="C97" s="11"/>
      <c r="D97" s="11"/>
      <c r="E97" s="23" t="s">
        <v>79</v>
      </c>
      <c r="F97" s="162">
        <f>F98+F103+F106</f>
        <v>53563.130000000005</v>
      </c>
      <c r="G97" s="142">
        <f>G98+G103+G106</f>
        <v>64860.75</v>
      </c>
      <c r="H97" s="138">
        <f>H98+H103+H106</f>
        <v>79400</v>
      </c>
      <c r="I97" s="138">
        <f>SUM(I98+I103+I106)</f>
        <v>88400</v>
      </c>
      <c r="J97" s="138">
        <f>SUM(J98+J103+J106)</f>
        <v>115200</v>
      </c>
      <c r="K97" s="138">
        <f>SUM(K106+K103+K98)</f>
        <v>116200</v>
      </c>
      <c r="L97" s="228">
        <f>L98+L103+L106</f>
        <v>116200</v>
      </c>
    </row>
    <row r="98" spans="1:12" ht="12.75">
      <c r="A98" s="41" t="s">
        <v>33</v>
      </c>
      <c r="B98" s="30" t="s">
        <v>22</v>
      </c>
      <c r="C98" s="30"/>
      <c r="D98" s="47" t="s">
        <v>42</v>
      </c>
      <c r="E98" s="63" t="s">
        <v>43</v>
      </c>
      <c r="F98" s="141">
        <f aca="true" t="shared" si="20" ref="F98:L98">SUM(F99:F102)</f>
        <v>17925.18</v>
      </c>
      <c r="G98" s="141">
        <f t="shared" si="20"/>
        <v>19703.449999999997</v>
      </c>
      <c r="H98" s="146">
        <f t="shared" si="20"/>
        <v>25000</v>
      </c>
      <c r="I98" s="146">
        <f t="shared" si="20"/>
        <v>28000</v>
      </c>
      <c r="J98" s="146">
        <f>SUM(J99:J102)</f>
        <v>46200</v>
      </c>
      <c r="K98" s="146">
        <f t="shared" si="20"/>
        <v>47200</v>
      </c>
      <c r="L98" s="224">
        <f t="shared" si="20"/>
        <v>47200</v>
      </c>
    </row>
    <row r="99" spans="1:12" ht="12.75">
      <c r="A99" s="43"/>
      <c r="B99" s="32"/>
      <c r="C99" s="32"/>
      <c r="D99" s="32"/>
      <c r="E99" s="52" t="s">
        <v>89</v>
      </c>
      <c r="F99" s="134">
        <v>9225.5</v>
      </c>
      <c r="G99" s="134">
        <v>10191.39</v>
      </c>
      <c r="H99" s="130">
        <v>11000</v>
      </c>
      <c r="I99" s="130">
        <v>11000</v>
      </c>
      <c r="J99" s="130">
        <v>23000</v>
      </c>
      <c r="K99" s="130">
        <v>24000</v>
      </c>
      <c r="L99" s="226">
        <v>24000</v>
      </c>
    </row>
    <row r="100" spans="1:12" ht="12.75">
      <c r="A100" s="43"/>
      <c r="B100" s="32"/>
      <c r="C100" s="32"/>
      <c r="D100" s="32"/>
      <c r="E100" s="52" t="s">
        <v>93</v>
      </c>
      <c r="F100" s="134">
        <v>3294.27</v>
      </c>
      <c r="G100" s="134">
        <v>3564.81</v>
      </c>
      <c r="H100" s="130">
        <v>4000</v>
      </c>
      <c r="I100" s="130">
        <v>4000</v>
      </c>
      <c r="J100" s="130">
        <v>8000</v>
      </c>
      <c r="K100" s="130">
        <v>8000</v>
      </c>
      <c r="L100" s="226">
        <v>8000</v>
      </c>
    </row>
    <row r="101" spans="1:12" ht="12.75">
      <c r="A101" s="43"/>
      <c r="B101" s="32"/>
      <c r="C101" s="32"/>
      <c r="D101" s="32"/>
      <c r="E101" s="52" t="s">
        <v>95</v>
      </c>
      <c r="F101" s="134">
        <v>5405.41</v>
      </c>
      <c r="G101" s="134">
        <v>5947.25</v>
      </c>
      <c r="H101" s="130">
        <v>10000</v>
      </c>
      <c r="I101" s="130">
        <v>13000</v>
      </c>
      <c r="J101" s="130">
        <v>15000</v>
      </c>
      <c r="K101" s="130">
        <v>15000</v>
      </c>
      <c r="L101" s="226">
        <v>15000</v>
      </c>
    </row>
    <row r="102" spans="1:12" ht="12.75">
      <c r="A102" s="43"/>
      <c r="B102" s="32"/>
      <c r="C102" s="32"/>
      <c r="D102" s="32"/>
      <c r="E102" s="98" t="s">
        <v>161</v>
      </c>
      <c r="F102" s="134"/>
      <c r="G102" s="134"/>
      <c r="H102" s="130"/>
      <c r="I102" s="130"/>
      <c r="J102" s="130">
        <v>200</v>
      </c>
      <c r="K102" s="130">
        <v>200</v>
      </c>
      <c r="L102" s="226">
        <v>200</v>
      </c>
    </row>
    <row r="103" spans="1:12" ht="12.75">
      <c r="A103" s="43" t="s">
        <v>33</v>
      </c>
      <c r="B103" s="32" t="s">
        <v>23</v>
      </c>
      <c r="C103" s="32"/>
      <c r="D103" s="47" t="s">
        <v>42</v>
      </c>
      <c r="E103" s="210" t="s">
        <v>142</v>
      </c>
      <c r="F103" s="140">
        <f>SUM(F104:F105)</f>
        <v>35426.87</v>
      </c>
      <c r="G103" s="140">
        <f aca="true" t="shared" si="21" ref="G103:L103">SUM(G104:G105)</f>
        <v>41759.87</v>
      </c>
      <c r="H103" s="148">
        <f t="shared" si="21"/>
        <v>54000</v>
      </c>
      <c r="I103" s="148">
        <f>SUM(I104:I105)</f>
        <v>55500</v>
      </c>
      <c r="J103" s="148">
        <f>SUM(J104:J105)</f>
        <v>62000</v>
      </c>
      <c r="K103" s="148">
        <f>SUM(K104:K105)</f>
        <v>65000</v>
      </c>
      <c r="L103" s="227">
        <f t="shared" si="21"/>
        <v>65000</v>
      </c>
    </row>
    <row r="104" spans="1:12" ht="12.75">
      <c r="A104" s="72"/>
      <c r="B104" s="75"/>
      <c r="C104" s="75"/>
      <c r="D104" s="85"/>
      <c r="E104" s="69" t="s">
        <v>102</v>
      </c>
      <c r="F104" s="147">
        <v>44.12</v>
      </c>
      <c r="G104" s="147">
        <v>9.16</v>
      </c>
      <c r="H104" s="150"/>
      <c r="I104" s="150">
        <v>0</v>
      </c>
      <c r="J104" s="150">
        <v>0</v>
      </c>
      <c r="K104" s="150"/>
      <c r="L104" s="225"/>
    </row>
    <row r="105" spans="1:12" ht="12.75">
      <c r="A105" s="43"/>
      <c r="B105" s="32"/>
      <c r="C105" s="32"/>
      <c r="D105" s="32"/>
      <c r="E105" s="52" t="s">
        <v>95</v>
      </c>
      <c r="F105" s="134">
        <v>35382.75</v>
      </c>
      <c r="G105" s="134">
        <v>41750.71</v>
      </c>
      <c r="H105" s="130">
        <v>54000</v>
      </c>
      <c r="I105" s="130">
        <v>55500</v>
      </c>
      <c r="J105" s="130">
        <v>62000</v>
      </c>
      <c r="K105" s="130">
        <v>65000</v>
      </c>
      <c r="L105" s="226">
        <v>65000</v>
      </c>
    </row>
    <row r="106" spans="1:12" ht="12.75">
      <c r="A106" s="43" t="s">
        <v>33</v>
      </c>
      <c r="B106" s="32" t="s">
        <v>24</v>
      </c>
      <c r="C106" s="32"/>
      <c r="D106" s="47" t="s">
        <v>40</v>
      </c>
      <c r="E106" s="59" t="s">
        <v>80</v>
      </c>
      <c r="F106" s="140">
        <f aca="true" t="shared" si="22" ref="F106:L106">SUM(F107)</f>
        <v>211.08</v>
      </c>
      <c r="G106" s="140">
        <f t="shared" si="22"/>
        <v>3397.43</v>
      </c>
      <c r="H106" s="148">
        <f t="shared" si="22"/>
        <v>400</v>
      </c>
      <c r="I106" s="148">
        <f>SUM(I107)</f>
        <v>4900</v>
      </c>
      <c r="J106" s="148">
        <f>SUM(J107)</f>
        <v>7000</v>
      </c>
      <c r="K106" s="148">
        <f>SUM(K107)</f>
        <v>4000</v>
      </c>
      <c r="L106" s="227">
        <f t="shared" si="22"/>
        <v>4000</v>
      </c>
    </row>
    <row r="107" spans="1:12" ht="13.5" thickBot="1">
      <c r="A107" s="43"/>
      <c r="B107" s="32"/>
      <c r="C107" s="32"/>
      <c r="D107" s="32"/>
      <c r="E107" s="52" t="s">
        <v>95</v>
      </c>
      <c r="F107" s="134">
        <v>211.08</v>
      </c>
      <c r="G107" s="134">
        <v>3397.43</v>
      </c>
      <c r="H107" s="130">
        <v>400</v>
      </c>
      <c r="I107" s="130">
        <v>4900</v>
      </c>
      <c r="J107" s="130">
        <v>7000</v>
      </c>
      <c r="K107" s="130">
        <v>4000</v>
      </c>
      <c r="L107" s="226">
        <v>4000</v>
      </c>
    </row>
    <row r="108" spans="1:12" ht="13.5" thickBot="1">
      <c r="A108" s="10" t="s">
        <v>36</v>
      </c>
      <c r="B108" s="11"/>
      <c r="C108" s="11"/>
      <c r="D108" s="12"/>
      <c r="E108" s="23" t="s">
        <v>44</v>
      </c>
      <c r="F108" s="161">
        <f>F109+F114+F116+F120+F123</f>
        <v>15565.27</v>
      </c>
      <c r="G108" s="142">
        <f>G109+G114+G116+G120+G123</f>
        <v>13453.109999999997</v>
      </c>
      <c r="H108" s="138">
        <f>H109+H114+H116+H120+H123</f>
        <v>22900</v>
      </c>
      <c r="I108" s="138">
        <f>SUM(I123+I120+I116+I114+I109)</f>
        <v>31420</v>
      </c>
      <c r="J108" s="138">
        <f>SUM(J109+J114+J116+J120+J123)</f>
        <v>34100</v>
      </c>
      <c r="K108" s="138">
        <f>SUM(K123+K120+K114+K109)</f>
        <v>26200</v>
      </c>
      <c r="L108" s="214">
        <f>L109+L114+L116+L120+L123</f>
        <v>26700</v>
      </c>
    </row>
    <row r="109" spans="1:12" ht="12.75">
      <c r="A109" s="61" t="s">
        <v>36</v>
      </c>
      <c r="B109" s="57" t="s">
        <v>22</v>
      </c>
      <c r="C109" s="57"/>
      <c r="D109" s="32"/>
      <c r="E109" s="62" t="s">
        <v>81</v>
      </c>
      <c r="F109" s="139">
        <f>SUM(F110:F112)</f>
        <v>11295.66</v>
      </c>
      <c r="G109" s="139">
        <f>SUM(G110:G113)</f>
        <v>10498.73</v>
      </c>
      <c r="H109" s="151">
        <f>SUM(H110:H112)</f>
        <v>16000</v>
      </c>
      <c r="I109" s="151">
        <f>SUM(I110:I112)</f>
        <v>15755</v>
      </c>
      <c r="J109" s="151">
        <f>SUM(J110:J113)</f>
        <v>18800</v>
      </c>
      <c r="K109" s="151">
        <f>SUM(K110:K113)</f>
        <v>18900</v>
      </c>
      <c r="L109" s="229">
        <f>SUM(L110:L113)</f>
        <v>18900</v>
      </c>
    </row>
    <row r="110" spans="1:12" ht="12.75">
      <c r="A110" s="43"/>
      <c r="B110" s="32"/>
      <c r="C110" s="32"/>
      <c r="D110" s="109" t="s">
        <v>130</v>
      </c>
      <c r="E110" s="69" t="s">
        <v>89</v>
      </c>
      <c r="F110" s="134">
        <v>6333.95</v>
      </c>
      <c r="G110" s="134">
        <v>6764.52</v>
      </c>
      <c r="H110" s="152">
        <v>10000</v>
      </c>
      <c r="I110" s="152">
        <v>9755</v>
      </c>
      <c r="J110" s="152">
        <v>12000</v>
      </c>
      <c r="K110" s="152">
        <v>12000</v>
      </c>
      <c r="L110" s="230">
        <v>12000</v>
      </c>
    </row>
    <row r="111" spans="1:12" ht="12.75">
      <c r="A111" s="43"/>
      <c r="B111" s="32"/>
      <c r="C111" s="32"/>
      <c r="D111" s="47"/>
      <c r="E111" s="69" t="s">
        <v>93</v>
      </c>
      <c r="F111" s="134">
        <v>2191.96</v>
      </c>
      <c r="G111" s="134">
        <v>2363.87</v>
      </c>
      <c r="H111" s="152">
        <v>3500</v>
      </c>
      <c r="I111" s="152">
        <v>3500</v>
      </c>
      <c r="J111" s="152">
        <v>4200</v>
      </c>
      <c r="K111" s="152">
        <v>4200</v>
      </c>
      <c r="L111" s="230">
        <v>4200</v>
      </c>
    </row>
    <row r="112" spans="1:12" ht="12.75">
      <c r="A112" s="43"/>
      <c r="B112" s="32"/>
      <c r="C112" s="32"/>
      <c r="D112" s="47"/>
      <c r="E112" s="52" t="s">
        <v>94</v>
      </c>
      <c r="F112" s="134">
        <v>2769.75</v>
      </c>
      <c r="G112" s="134">
        <v>1334.64</v>
      </c>
      <c r="H112" s="152">
        <v>2500</v>
      </c>
      <c r="I112" s="152">
        <v>2500</v>
      </c>
      <c r="J112" s="152">
        <v>2500</v>
      </c>
      <c r="K112" s="152">
        <v>2600</v>
      </c>
      <c r="L112" s="230">
        <v>2600</v>
      </c>
    </row>
    <row r="113" spans="1:12" ht="12.75">
      <c r="A113" s="43"/>
      <c r="B113" s="32"/>
      <c r="C113" s="32"/>
      <c r="D113" s="47"/>
      <c r="E113" s="52" t="s">
        <v>161</v>
      </c>
      <c r="F113" s="134"/>
      <c r="G113" s="134">
        <v>35.7</v>
      </c>
      <c r="H113" s="152"/>
      <c r="I113" s="152"/>
      <c r="J113" s="152">
        <v>100</v>
      </c>
      <c r="K113" s="152">
        <v>100</v>
      </c>
      <c r="L113" s="230">
        <v>100</v>
      </c>
    </row>
    <row r="114" spans="1:12" ht="12.75">
      <c r="A114" s="43" t="s">
        <v>36</v>
      </c>
      <c r="B114" s="32" t="s">
        <v>23</v>
      </c>
      <c r="C114" s="32"/>
      <c r="D114" s="32"/>
      <c r="E114" s="53" t="s">
        <v>82</v>
      </c>
      <c r="F114" s="140">
        <f aca="true" t="shared" si="23" ref="F114:L114">SUM(F115)</f>
        <v>1267.2</v>
      </c>
      <c r="G114" s="140">
        <f t="shared" si="23"/>
        <v>1189.62</v>
      </c>
      <c r="H114" s="146">
        <f t="shared" si="23"/>
        <v>2000</v>
      </c>
      <c r="I114" s="146">
        <f t="shared" si="23"/>
        <v>2000</v>
      </c>
      <c r="J114" s="146">
        <f t="shared" si="23"/>
        <v>2300</v>
      </c>
      <c r="K114" s="146">
        <f t="shared" si="23"/>
        <v>2300</v>
      </c>
      <c r="L114" s="224">
        <f t="shared" si="23"/>
        <v>2300</v>
      </c>
    </row>
    <row r="115" spans="1:12" ht="12.75">
      <c r="A115" s="43"/>
      <c r="B115" s="32"/>
      <c r="C115" s="32"/>
      <c r="D115" s="109" t="s">
        <v>130</v>
      </c>
      <c r="E115" s="69" t="s">
        <v>99</v>
      </c>
      <c r="F115" s="134">
        <v>1267.2</v>
      </c>
      <c r="G115" s="134">
        <v>1189.62</v>
      </c>
      <c r="H115" s="152">
        <v>2000</v>
      </c>
      <c r="I115" s="152">
        <v>2000</v>
      </c>
      <c r="J115" s="152">
        <v>2300</v>
      </c>
      <c r="K115" s="152">
        <v>2300</v>
      </c>
      <c r="L115" s="230">
        <v>2300</v>
      </c>
    </row>
    <row r="116" spans="1:12" ht="12.75">
      <c r="A116" s="32" t="s">
        <v>36</v>
      </c>
      <c r="B116" s="32" t="s">
        <v>24</v>
      </c>
      <c r="C116" s="32"/>
      <c r="D116" s="47"/>
      <c r="E116" s="209" t="s">
        <v>141</v>
      </c>
      <c r="F116" s="140">
        <v>0</v>
      </c>
      <c r="G116" s="140">
        <f aca="true" t="shared" si="24" ref="G116:L116">SUM(G119)</f>
        <v>240.47</v>
      </c>
      <c r="H116" s="140">
        <f t="shared" si="24"/>
        <v>850</v>
      </c>
      <c r="I116" s="140">
        <f>SUM(I117:I119)</f>
        <v>9370</v>
      </c>
      <c r="J116" s="140">
        <f>SUM(J117:J119)</f>
        <v>8100</v>
      </c>
      <c r="K116" s="140">
        <f t="shared" si="24"/>
        <v>500</v>
      </c>
      <c r="L116" s="135">
        <f t="shared" si="24"/>
        <v>500</v>
      </c>
    </row>
    <row r="117" spans="1:12" ht="12.75">
      <c r="A117" s="32"/>
      <c r="B117" s="32"/>
      <c r="C117" s="32"/>
      <c r="D117" s="47" t="s">
        <v>42</v>
      </c>
      <c r="E117" s="69" t="s">
        <v>89</v>
      </c>
      <c r="F117" s="140"/>
      <c r="G117" s="140"/>
      <c r="H117" s="140"/>
      <c r="I117" s="144">
        <v>5912</v>
      </c>
      <c r="J117" s="144">
        <v>5000</v>
      </c>
      <c r="K117" s="144">
        <v>3000</v>
      </c>
      <c r="L117" s="221">
        <v>3000</v>
      </c>
    </row>
    <row r="118" spans="1:12" ht="12.75">
      <c r="A118" s="32"/>
      <c r="B118" s="32"/>
      <c r="C118" s="32"/>
      <c r="D118" s="47" t="s">
        <v>42</v>
      </c>
      <c r="E118" s="69" t="s">
        <v>93</v>
      </c>
      <c r="F118" s="140"/>
      <c r="G118" s="140"/>
      <c r="H118" s="140"/>
      <c r="I118" s="144">
        <v>2384</v>
      </c>
      <c r="J118" s="144">
        <v>2100</v>
      </c>
      <c r="K118" s="144">
        <v>1100</v>
      </c>
      <c r="L118" s="221">
        <v>1100</v>
      </c>
    </row>
    <row r="119" spans="1:12" ht="12.75">
      <c r="A119" s="32"/>
      <c r="B119" s="32"/>
      <c r="C119" s="32"/>
      <c r="D119" s="47" t="s">
        <v>42</v>
      </c>
      <c r="E119" s="208" t="s">
        <v>140</v>
      </c>
      <c r="F119" s="144"/>
      <c r="G119" s="144">
        <v>240.47</v>
      </c>
      <c r="H119" s="144">
        <v>850</v>
      </c>
      <c r="I119" s="144">
        <v>1074</v>
      </c>
      <c r="J119" s="144">
        <v>1000</v>
      </c>
      <c r="K119" s="144">
        <v>500</v>
      </c>
      <c r="L119" s="221">
        <v>500</v>
      </c>
    </row>
    <row r="120" spans="1:12" ht="12.75">
      <c r="A120" s="32" t="s">
        <v>36</v>
      </c>
      <c r="B120" s="32" t="s">
        <v>25</v>
      </c>
      <c r="C120" s="32"/>
      <c r="D120" s="32"/>
      <c r="E120" s="74" t="s">
        <v>46</v>
      </c>
      <c r="F120" s="153">
        <f aca="true" t="shared" si="25" ref="F120:L120">SUM(F121:F122)</f>
        <v>2022.4099999999999</v>
      </c>
      <c r="G120" s="153">
        <f t="shared" si="25"/>
        <v>1524.29</v>
      </c>
      <c r="H120" s="153">
        <f t="shared" si="25"/>
        <v>2300</v>
      </c>
      <c r="I120" s="153">
        <f t="shared" si="25"/>
        <v>2300</v>
      </c>
      <c r="J120" s="153">
        <f t="shared" si="25"/>
        <v>2800</v>
      </c>
      <c r="K120" s="153">
        <f t="shared" si="25"/>
        <v>2800</v>
      </c>
      <c r="L120" s="217">
        <f t="shared" si="25"/>
        <v>2800</v>
      </c>
    </row>
    <row r="121" spans="1:12" ht="12.75">
      <c r="A121" s="32"/>
      <c r="B121" s="32"/>
      <c r="C121" s="32"/>
      <c r="D121" s="109" t="s">
        <v>130</v>
      </c>
      <c r="E121" s="77" t="s">
        <v>94</v>
      </c>
      <c r="F121" s="147">
        <v>132.8</v>
      </c>
      <c r="G121" s="147">
        <v>169.8</v>
      </c>
      <c r="H121" s="147">
        <v>200</v>
      </c>
      <c r="I121" s="147">
        <v>200</v>
      </c>
      <c r="J121" s="147">
        <v>300</v>
      </c>
      <c r="K121" s="147">
        <v>300</v>
      </c>
      <c r="L121" s="216">
        <v>300</v>
      </c>
    </row>
    <row r="122" spans="1:12" ht="12.75">
      <c r="A122" s="32"/>
      <c r="B122" s="32"/>
      <c r="C122" s="32"/>
      <c r="D122" s="32"/>
      <c r="E122" s="66" t="s">
        <v>99</v>
      </c>
      <c r="F122" s="134">
        <v>1889.61</v>
      </c>
      <c r="G122" s="134">
        <v>1354.49</v>
      </c>
      <c r="H122" s="134">
        <v>2100</v>
      </c>
      <c r="I122" s="134">
        <v>2100</v>
      </c>
      <c r="J122" s="134">
        <v>2500</v>
      </c>
      <c r="K122" s="134">
        <v>2500</v>
      </c>
      <c r="L122" s="168">
        <v>2500</v>
      </c>
    </row>
    <row r="123" spans="1:12" ht="12.75">
      <c r="A123" s="32" t="s">
        <v>36</v>
      </c>
      <c r="B123" s="32" t="s">
        <v>26</v>
      </c>
      <c r="C123" s="32"/>
      <c r="D123" s="32"/>
      <c r="E123" s="74" t="s">
        <v>83</v>
      </c>
      <c r="F123" s="153">
        <f aca="true" t="shared" si="26" ref="F123:L123">SUM(F124)</f>
        <v>980</v>
      </c>
      <c r="G123" s="153">
        <f t="shared" si="26"/>
        <v>0</v>
      </c>
      <c r="H123" s="153">
        <f t="shared" si="26"/>
        <v>1750</v>
      </c>
      <c r="I123" s="153">
        <f t="shared" si="26"/>
        <v>1995</v>
      </c>
      <c r="J123" s="153">
        <f t="shared" si="26"/>
        <v>2100</v>
      </c>
      <c r="K123" s="153">
        <f t="shared" si="26"/>
        <v>2200</v>
      </c>
      <c r="L123" s="217">
        <f t="shared" si="26"/>
        <v>2200</v>
      </c>
    </row>
    <row r="124" spans="1:12" ht="13.5" thickBot="1">
      <c r="A124" s="32"/>
      <c r="B124" s="32"/>
      <c r="C124" s="34"/>
      <c r="D124" s="237" t="s">
        <v>131</v>
      </c>
      <c r="E124" s="79" t="s">
        <v>99</v>
      </c>
      <c r="F124" s="137">
        <v>980</v>
      </c>
      <c r="G124" s="137">
        <v>0</v>
      </c>
      <c r="H124" s="137">
        <v>1750</v>
      </c>
      <c r="I124" s="137">
        <v>1995</v>
      </c>
      <c r="J124" s="137">
        <v>2100</v>
      </c>
      <c r="K124" s="137">
        <v>2200</v>
      </c>
      <c r="L124" s="213">
        <v>2200</v>
      </c>
    </row>
    <row r="125" spans="1:12" ht="27.75" customHeight="1" thickBot="1">
      <c r="A125" s="76"/>
      <c r="B125" s="163"/>
      <c r="C125" s="10"/>
      <c r="D125" s="11"/>
      <c r="E125" s="13" t="s">
        <v>119</v>
      </c>
      <c r="F125" s="161">
        <f>F5+F22+F43+F48+F54+F78+F87+F97+F108</f>
        <v>1008993.9700000002</v>
      </c>
      <c r="G125" s="142">
        <f>G5+G22+G43+G48+G54+G78+G87+G97+G108</f>
        <v>1062957.2100000002</v>
      </c>
      <c r="H125" s="138">
        <f>H5+H22+H43+H48+H54+H78+H87+H97+H108</f>
        <v>1190700</v>
      </c>
      <c r="I125" s="138">
        <f>SUM(I108+I97+I87+I78+I54+I48+I43+I22+I5)</f>
        <v>1342218</v>
      </c>
      <c r="J125" s="138">
        <f>SUM(J5+J22+J43+J48+J54+J78+J87+J97+J108)</f>
        <v>1441829</v>
      </c>
      <c r="K125" s="138">
        <f>SUM(K108+K97+K87+K78+K54+K48+K43+K22+K5)</f>
        <v>1463635</v>
      </c>
      <c r="L125" s="214">
        <f>L5+L22+L43+L48+L54+L78+L87+L97+L108</f>
        <v>1480360</v>
      </c>
    </row>
    <row r="126" spans="1:12" ht="27.75" customHeight="1" thickBot="1">
      <c r="A126" s="90"/>
      <c r="B126" s="90"/>
      <c r="C126" s="90"/>
      <c r="D126" s="90"/>
      <c r="E126" s="90"/>
      <c r="F126" s="231"/>
      <c r="G126" s="232"/>
      <c r="H126" s="232"/>
      <c r="I126" s="232"/>
      <c r="J126" s="232"/>
      <c r="K126" s="232"/>
      <c r="L126" s="231"/>
    </row>
    <row r="127" spans="1:12" ht="16.5" customHeight="1" thickBot="1">
      <c r="A127" s="287" t="s">
        <v>29</v>
      </c>
      <c r="B127" s="288"/>
      <c r="C127" s="288"/>
      <c r="D127" s="288"/>
      <c r="E127" s="289"/>
      <c r="F127" s="297" t="s">
        <v>115</v>
      </c>
      <c r="G127" s="298"/>
      <c r="H127" s="298"/>
      <c r="I127" s="298"/>
      <c r="J127" s="299"/>
      <c r="K127" s="299"/>
      <c r="L127" s="300"/>
    </row>
    <row r="128" spans="1:12" ht="34.5" thickBot="1">
      <c r="A128" s="290"/>
      <c r="B128" s="291"/>
      <c r="C128" s="291"/>
      <c r="D128" s="291"/>
      <c r="E128" s="292"/>
      <c r="F128" s="233" t="s">
        <v>158</v>
      </c>
      <c r="G128" s="234" t="s">
        <v>154</v>
      </c>
      <c r="H128" s="235" t="s">
        <v>105</v>
      </c>
      <c r="I128" s="235" t="s">
        <v>155</v>
      </c>
      <c r="J128" s="235" t="s">
        <v>112</v>
      </c>
      <c r="K128" s="235" t="s">
        <v>137</v>
      </c>
      <c r="L128" s="236" t="s">
        <v>159</v>
      </c>
    </row>
    <row r="129" spans="1:12" ht="12.75">
      <c r="A129" s="41" t="s">
        <v>22</v>
      </c>
      <c r="B129" s="30" t="s">
        <v>22</v>
      </c>
      <c r="C129" s="30"/>
      <c r="D129" s="109" t="s">
        <v>126</v>
      </c>
      <c r="E129" s="92" t="s">
        <v>150</v>
      </c>
      <c r="F129" s="164">
        <v>12000</v>
      </c>
      <c r="G129" s="164">
        <v>108416.18</v>
      </c>
      <c r="H129" s="165">
        <v>73800</v>
      </c>
      <c r="I129" s="164">
        <v>73801</v>
      </c>
      <c r="J129" s="165"/>
      <c r="K129" s="166"/>
      <c r="L129" s="167"/>
    </row>
    <row r="130" spans="1:12" ht="12.75">
      <c r="A130" s="41" t="s">
        <v>22</v>
      </c>
      <c r="B130" s="30" t="s">
        <v>22</v>
      </c>
      <c r="C130" s="30"/>
      <c r="D130" s="240" t="s">
        <v>162</v>
      </c>
      <c r="E130" s="92" t="s">
        <v>148</v>
      </c>
      <c r="F130" s="164"/>
      <c r="G130" s="164">
        <v>11194.68</v>
      </c>
      <c r="H130" s="165"/>
      <c r="I130" s="164">
        <v>44</v>
      </c>
      <c r="J130" s="165">
        <v>15000</v>
      </c>
      <c r="K130" s="166"/>
      <c r="L130" s="167"/>
    </row>
    <row r="131" spans="1:12" ht="12.75">
      <c r="A131" s="93" t="s">
        <v>23</v>
      </c>
      <c r="B131" s="94" t="s">
        <v>25</v>
      </c>
      <c r="C131" s="32"/>
      <c r="D131" s="94" t="s">
        <v>116</v>
      </c>
      <c r="E131" s="95" t="s">
        <v>151</v>
      </c>
      <c r="F131" s="122">
        <v>7999.06</v>
      </c>
      <c r="G131" s="122"/>
      <c r="H131" s="156">
        <v>33000</v>
      </c>
      <c r="I131" s="122">
        <v>1392</v>
      </c>
      <c r="J131" s="156">
        <v>90000</v>
      </c>
      <c r="K131" s="156"/>
      <c r="L131" s="168"/>
    </row>
    <row r="132" spans="1:12" ht="12.75">
      <c r="A132" s="93" t="s">
        <v>23</v>
      </c>
      <c r="B132" s="94" t="s">
        <v>26</v>
      </c>
      <c r="C132" s="32"/>
      <c r="D132" s="94"/>
      <c r="E132" s="95" t="s">
        <v>163</v>
      </c>
      <c r="F132" s="122"/>
      <c r="G132" s="122"/>
      <c r="H132" s="156"/>
      <c r="I132" s="122"/>
      <c r="J132" s="156">
        <v>12000</v>
      </c>
      <c r="K132" s="156"/>
      <c r="L132" s="168"/>
    </row>
    <row r="133" spans="1:12" ht="12.75">
      <c r="A133" s="93" t="s">
        <v>24</v>
      </c>
      <c r="B133" s="94" t="s">
        <v>22</v>
      </c>
      <c r="C133" s="32"/>
      <c r="D133" s="96" t="s">
        <v>117</v>
      </c>
      <c r="E133" s="95" t="s">
        <v>133</v>
      </c>
      <c r="F133" s="122">
        <v>230740.85</v>
      </c>
      <c r="G133" s="122">
        <v>25622.82</v>
      </c>
      <c r="H133" s="156">
        <v>15000</v>
      </c>
      <c r="I133" s="122">
        <v>212737</v>
      </c>
      <c r="J133" s="156">
        <v>15000</v>
      </c>
      <c r="K133" s="156"/>
      <c r="L133" s="168"/>
    </row>
    <row r="134" spans="1:12" ht="12.75">
      <c r="A134" s="93" t="s">
        <v>25</v>
      </c>
      <c r="B134" s="94" t="s">
        <v>22</v>
      </c>
      <c r="C134" s="32"/>
      <c r="D134" s="94" t="s">
        <v>116</v>
      </c>
      <c r="E134" s="95" t="s">
        <v>132</v>
      </c>
      <c r="F134" s="122">
        <v>7999.06</v>
      </c>
      <c r="G134" s="122"/>
      <c r="H134" s="156">
        <v>38000</v>
      </c>
      <c r="I134" s="122">
        <v>35040</v>
      </c>
      <c r="J134" s="156">
        <v>90000</v>
      </c>
      <c r="K134" s="156">
        <v>70000</v>
      </c>
      <c r="L134" s="168">
        <v>80000</v>
      </c>
    </row>
    <row r="135" spans="1:12" ht="12.75">
      <c r="A135" s="93" t="s">
        <v>25</v>
      </c>
      <c r="B135" s="94" t="s">
        <v>22</v>
      </c>
      <c r="C135" s="32"/>
      <c r="D135" s="94" t="s">
        <v>116</v>
      </c>
      <c r="E135" s="95" t="s">
        <v>152</v>
      </c>
      <c r="F135" s="122"/>
      <c r="G135" s="122"/>
      <c r="H135" s="156">
        <v>30000</v>
      </c>
      <c r="I135" s="122">
        <v>31652</v>
      </c>
      <c r="J135" s="156"/>
      <c r="K135" s="156"/>
      <c r="L135" s="168"/>
    </row>
    <row r="136" spans="1:12" ht="12.75">
      <c r="A136" s="93" t="s">
        <v>25</v>
      </c>
      <c r="B136" s="94" t="s">
        <v>22</v>
      </c>
      <c r="C136" s="32"/>
      <c r="D136" s="94" t="s">
        <v>116</v>
      </c>
      <c r="E136" s="95" t="s">
        <v>178</v>
      </c>
      <c r="F136" s="122"/>
      <c r="G136" s="122"/>
      <c r="H136" s="156"/>
      <c r="I136" s="122">
        <v>6000</v>
      </c>
      <c r="J136" s="156">
        <v>6000</v>
      </c>
      <c r="K136" s="156"/>
      <c r="L136" s="168"/>
    </row>
    <row r="137" spans="1:12" ht="12.75">
      <c r="A137" s="93" t="s">
        <v>26</v>
      </c>
      <c r="B137" s="94" t="s">
        <v>22</v>
      </c>
      <c r="C137" s="32"/>
      <c r="D137" s="94"/>
      <c r="E137" s="97" t="s">
        <v>139</v>
      </c>
      <c r="F137" s="123"/>
      <c r="G137" s="123">
        <v>8880</v>
      </c>
      <c r="H137" s="157">
        <v>4200</v>
      </c>
      <c r="I137" s="123">
        <v>4200</v>
      </c>
      <c r="J137" s="157"/>
      <c r="K137" s="157"/>
      <c r="L137" s="168"/>
    </row>
    <row r="138" spans="1:12" ht="12.75">
      <c r="A138" s="93" t="s">
        <v>26</v>
      </c>
      <c r="B138" s="94" t="s">
        <v>22</v>
      </c>
      <c r="C138" s="32"/>
      <c r="D138" s="94"/>
      <c r="E138" s="97" t="s">
        <v>145</v>
      </c>
      <c r="F138" s="123"/>
      <c r="G138" s="123"/>
      <c r="H138" s="157">
        <v>80000</v>
      </c>
      <c r="I138" s="123">
        <v>260000</v>
      </c>
      <c r="J138" s="157"/>
      <c r="K138" s="157"/>
      <c r="L138" s="168"/>
    </row>
    <row r="139" spans="1:12" ht="12.75">
      <c r="A139" s="93" t="s">
        <v>26</v>
      </c>
      <c r="B139" s="94" t="s">
        <v>23</v>
      </c>
      <c r="C139" s="32"/>
      <c r="D139" s="94"/>
      <c r="E139" s="97" t="s">
        <v>153</v>
      </c>
      <c r="F139" s="123"/>
      <c r="G139" s="123"/>
      <c r="H139" s="157">
        <v>5800</v>
      </c>
      <c r="I139" s="123">
        <v>5800</v>
      </c>
      <c r="J139" s="157"/>
      <c r="K139" s="157"/>
      <c r="L139" s="168"/>
    </row>
    <row r="140" spans="1:12" ht="12.75">
      <c r="A140" s="93" t="s">
        <v>26</v>
      </c>
      <c r="B140" s="94" t="s">
        <v>23</v>
      </c>
      <c r="C140" s="32"/>
      <c r="D140" s="94"/>
      <c r="E140" s="97" t="s">
        <v>171</v>
      </c>
      <c r="F140" s="123"/>
      <c r="G140" s="123"/>
      <c r="H140" s="157"/>
      <c r="I140" s="123">
        <v>276220</v>
      </c>
      <c r="J140" s="157"/>
      <c r="K140" s="157"/>
      <c r="L140" s="168"/>
    </row>
    <row r="141" spans="1:12" ht="12.75">
      <c r="A141" s="93" t="s">
        <v>26</v>
      </c>
      <c r="B141" s="94" t="s">
        <v>23</v>
      </c>
      <c r="C141" s="32"/>
      <c r="D141" s="94"/>
      <c r="E141" s="97" t="s">
        <v>173</v>
      </c>
      <c r="F141" s="123"/>
      <c r="G141" s="123">
        <v>12948.62</v>
      </c>
      <c r="H141" s="157"/>
      <c r="I141" s="123">
        <v>1440</v>
      </c>
      <c r="J141" s="157">
        <v>80000</v>
      </c>
      <c r="K141" s="157"/>
      <c r="L141" s="168"/>
    </row>
    <row r="142" spans="1:12" ht="12.75">
      <c r="A142" s="93" t="s">
        <v>26</v>
      </c>
      <c r="B142" s="94" t="s">
        <v>25</v>
      </c>
      <c r="C142" s="32"/>
      <c r="D142" s="94" t="s">
        <v>118</v>
      </c>
      <c r="E142" s="97" t="s">
        <v>146</v>
      </c>
      <c r="F142" s="123">
        <v>2880</v>
      </c>
      <c r="G142" s="123">
        <v>5424</v>
      </c>
      <c r="H142" s="157"/>
      <c r="I142" s="122">
        <v>6517</v>
      </c>
      <c r="J142" s="157"/>
      <c r="K142" s="157"/>
      <c r="L142" s="168"/>
    </row>
    <row r="143" spans="1:12" ht="12.75">
      <c r="A143" s="93" t="s">
        <v>27</v>
      </c>
      <c r="B143" s="94" t="s">
        <v>22</v>
      </c>
      <c r="C143" s="32"/>
      <c r="D143" s="94"/>
      <c r="E143" s="97" t="s">
        <v>181</v>
      </c>
      <c r="F143" s="123"/>
      <c r="G143" s="123">
        <v>79627.16</v>
      </c>
      <c r="H143" s="157"/>
      <c r="I143" s="123">
        <v>5667</v>
      </c>
      <c r="J143" s="157"/>
      <c r="K143" s="157"/>
      <c r="L143" s="168"/>
    </row>
    <row r="144" spans="1:12" ht="12.75">
      <c r="A144" s="93" t="s">
        <v>28</v>
      </c>
      <c r="B144" s="94" t="s">
        <v>22</v>
      </c>
      <c r="C144" s="32"/>
      <c r="D144" s="94" t="s">
        <v>149</v>
      </c>
      <c r="E144" s="97" t="s">
        <v>164</v>
      </c>
      <c r="F144" s="123"/>
      <c r="G144" s="123"/>
      <c r="H144" s="157">
        <v>20000</v>
      </c>
      <c r="I144" s="123">
        <v>3000</v>
      </c>
      <c r="J144" s="157"/>
      <c r="K144" s="157"/>
      <c r="L144" s="168"/>
    </row>
    <row r="145" spans="1:12" ht="12.75">
      <c r="A145" s="93" t="s">
        <v>165</v>
      </c>
      <c r="B145" s="94" t="s">
        <v>22</v>
      </c>
      <c r="C145" s="32"/>
      <c r="D145" s="94" t="s">
        <v>166</v>
      </c>
      <c r="E145" s="97" t="s">
        <v>167</v>
      </c>
      <c r="F145" s="123"/>
      <c r="G145" s="123"/>
      <c r="H145" s="157"/>
      <c r="I145" s="123"/>
      <c r="J145" s="157">
        <v>15000</v>
      </c>
      <c r="K145" s="157"/>
      <c r="L145" s="168"/>
    </row>
    <row r="146" spans="1:12" ht="13.5" thickBot="1">
      <c r="A146" s="260" t="s">
        <v>36</v>
      </c>
      <c r="B146" s="261" t="s">
        <v>22</v>
      </c>
      <c r="C146" s="34"/>
      <c r="D146" s="261" t="s">
        <v>45</v>
      </c>
      <c r="E146" s="262" t="s">
        <v>134</v>
      </c>
      <c r="F146" s="126" t="s">
        <v>86</v>
      </c>
      <c r="G146" s="126">
        <v>8390</v>
      </c>
      <c r="H146" s="158"/>
      <c r="I146" s="126"/>
      <c r="J146" s="158"/>
      <c r="K146" s="158"/>
      <c r="L146" s="213"/>
    </row>
    <row r="147" spans="1:12" ht="16.5" thickBot="1">
      <c r="A147" s="18"/>
      <c r="B147" s="263"/>
      <c r="C147" s="18"/>
      <c r="D147" s="80"/>
      <c r="E147" s="81" t="s">
        <v>120</v>
      </c>
      <c r="F147" s="264">
        <f>SUM(F129:F144)</f>
        <v>261618.97</v>
      </c>
      <c r="G147" s="154">
        <f aca="true" t="shared" si="27" ref="G147:L147">SUM(G129:G146)</f>
        <v>260503.46</v>
      </c>
      <c r="H147" s="155">
        <f t="shared" si="27"/>
        <v>299800</v>
      </c>
      <c r="I147" s="155">
        <f t="shared" si="27"/>
        <v>923510</v>
      </c>
      <c r="J147" s="155">
        <f t="shared" si="27"/>
        <v>323000</v>
      </c>
      <c r="K147" s="155">
        <f t="shared" si="27"/>
        <v>70000</v>
      </c>
      <c r="L147" s="169">
        <f t="shared" si="27"/>
        <v>80000</v>
      </c>
    </row>
    <row r="148" spans="1:12" ht="15.75">
      <c r="A148" s="90"/>
      <c r="B148" s="90"/>
      <c r="C148" s="90"/>
      <c r="D148" s="90"/>
      <c r="E148" s="90"/>
      <c r="F148" s="258"/>
      <c r="G148" s="232"/>
      <c r="H148" s="232"/>
      <c r="I148" s="232"/>
      <c r="J148" s="232"/>
      <c r="K148" s="232"/>
      <c r="L148" s="231"/>
    </row>
    <row r="149" spans="1:12" ht="16.5" thickBot="1">
      <c r="A149" s="90"/>
      <c r="B149" s="90"/>
      <c r="C149" s="90"/>
      <c r="D149" s="90"/>
      <c r="E149" s="90"/>
      <c r="F149" s="258"/>
      <c r="G149" s="232"/>
      <c r="H149" s="232"/>
      <c r="I149" s="232"/>
      <c r="J149" s="232"/>
      <c r="K149" s="232"/>
      <c r="L149" s="231"/>
    </row>
    <row r="150" spans="5:12" ht="39.75" thickBot="1">
      <c r="E150" s="184" t="s">
        <v>107</v>
      </c>
      <c r="F150" s="259" t="s">
        <v>158</v>
      </c>
      <c r="G150" s="9" t="s">
        <v>154</v>
      </c>
      <c r="H150" s="78" t="s">
        <v>105</v>
      </c>
      <c r="I150" s="78" t="s">
        <v>155</v>
      </c>
      <c r="J150" s="78" t="s">
        <v>112</v>
      </c>
      <c r="K150" s="78" t="s">
        <v>137</v>
      </c>
      <c r="L150" s="20" t="s">
        <v>159</v>
      </c>
    </row>
    <row r="151" spans="5:12" ht="12.75">
      <c r="E151" s="170" t="s">
        <v>47</v>
      </c>
      <c r="F151" s="171">
        <v>1185866.46</v>
      </c>
      <c r="G151" s="171">
        <v>1362843.68</v>
      </c>
      <c r="H151" s="172">
        <v>1335370</v>
      </c>
      <c r="I151" s="172">
        <v>1498259</v>
      </c>
      <c r="J151" s="172">
        <v>1540104</v>
      </c>
      <c r="K151" s="172">
        <v>1535000</v>
      </c>
      <c r="L151" s="173">
        <v>1561500</v>
      </c>
    </row>
    <row r="152" spans="5:12" ht="12.75">
      <c r="E152" s="174" t="s">
        <v>48</v>
      </c>
      <c r="F152" s="175">
        <v>152178</v>
      </c>
      <c r="G152" s="175">
        <v>505507</v>
      </c>
      <c r="H152" s="172"/>
      <c r="I152" s="172">
        <v>258237</v>
      </c>
      <c r="J152" s="172">
        <v>0</v>
      </c>
      <c r="K152" s="172"/>
      <c r="L152" s="173"/>
    </row>
    <row r="153" spans="5:12" ht="13.5" thickBot="1">
      <c r="E153" s="176" t="s">
        <v>122</v>
      </c>
      <c r="F153" s="177">
        <v>98579.91</v>
      </c>
      <c r="G153" s="177">
        <v>55982.59</v>
      </c>
      <c r="H153" s="178">
        <v>244000</v>
      </c>
      <c r="I153" s="178">
        <v>695650</v>
      </c>
      <c r="J153" s="178">
        <v>228000</v>
      </c>
      <c r="K153" s="178"/>
      <c r="L153" s="173"/>
    </row>
    <row r="154" spans="5:12" ht="13.5" thickBot="1">
      <c r="E154" s="10" t="s">
        <v>50</v>
      </c>
      <c r="F154" s="179">
        <f aca="true" t="shared" si="28" ref="F154:L154">SUM(F151:F153)</f>
        <v>1436624.3699999999</v>
      </c>
      <c r="G154" s="179">
        <f t="shared" si="28"/>
        <v>1924333.27</v>
      </c>
      <c r="H154" s="142">
        <f t="shared" si="28"/>
        <v>1579370</v>
      </c>
      <c r="I154" s="142">
        <f t="shared" si="28"/>
        <v>2452146</v>
      </c>
      <c r="J154" s="142">
        <f t="shared" si="28"/>
        <v>1768104</v>
      </c>
      <c r="K154" s="142">
        <f t="shared" si="28"/>
        <v>1535000</v>
      </c>
      <c r="L154" s="179">
        <f t="shared" si="28"/>
        <v>1561500</v>
      </c>
    </row>
    <row r="155" spans="5:12" ht="13.5" thickBot="1">
      <c r="E155" s="180"/>
      <c r="F155" s="181"/>
      <c r="G155" s="182"/>
      <c r="H155" s="178"/>
      <c r="I155" s="178"/>
      <c r="J155" s="178"/>
      <c r="K155" s="178"/>
      <c r="L155" s="183"/>
    </row>
    <row r="156" spans="5:12" ht="39" thickBot="1">
      <c r="E156" s="10" t="s">
        <v>108</v>
      </c>
      <c r="F156" s="19" t="s">
        <v>135</v>
      </c>
      <c r="G156" s="9" t="s">
        <v>154</v>
      </c>
      <c r="H156" s="78" t="s">
        <v>105</v>
      </c>
      <c r="I156" s="78" t="s">
        <v>155</v>
      </c>
      <c r="J156" s="78" t="s">
        <v>112</v>
      </c>
      <c r="K156" s="78" t="s">
        <v>137</v>
      </c>
      <c r="L156" s="20" t="s">
        <v>159</v>
      </c>
    </row>
    <row r="157" spans="5:12" ht="13.5" thickBot="1">
      <c r="E157" s="170" t="s">
        <v>47</v>
      </c>
      <c r="F157" s="171">
        <v>1008993.97</v>
      </c>
      <c r="G157" s="142">
        <v>1062957.21</v>
      </c>
      <c r="H157" s="172">
        <v>1190700</v>
      </c>
      <c r="I157" s="172">
        <v>1342218</v>
      </c>
      <c r="J157" s="172">
        <v>1441479</v>
      </c>
      <c r="K157" s="172">
        <v>1463285</v>
      </c>
      <c r="L157" s="173">
        <v>1480010</v>
      </c>
    </row>
    <row r="158" spans="5:12" ht="12.75">
      <c r="E158" s="174" t="s">
        <v>48</v>
      </c>
      <c r="F158" s="175">
        <v>253619.91</v>
      </c>
      <c r="G158" s="175">
        <v>260503.46</v>
      </c>
      <c r="H158" s="172">
        <v>299800</v>
      </c>
      <c r="I158" s="172">
        <v>923510</v>
      </c>
      <c r="J158" s="172">
        <v>323000</v>
      </c>
      <c r="K158" s="172">
        <v>70000</v>
      </c>
      <c r="L158" s="173">
        <v>80000</v>
      </c>
    </row>
    <row r="159" spans="5:12" ht="13.5" thickBot="1">
      <c r="E159" s="176" t="s">
        <v>172</v>
      </c>
      <c r="F159" s="177">
        <v>0</v>
      </c>
      <c r="G159" s="177"/>
      <c r="H159" s="178"/>
      <c r="I159" s="178">
        <v>17302</v>
      </c>
      <c r="J159" s="178"/>
      <c r="K159" s="178"/>
      <c r="L159" s="173"/>
    </row>
    <row r="160" spans="5:12" ht="13.5" thickBot="1">
      <c r="E160" s="14" t="s">
        <v>49</v>
      </c>
      <c r="F160" s="185">
        <f aca="true" t="shared" si="29" ref="F160:L160">SUM(F157:F159)</f>
        <v>1262613.88</v>
      </c>
      <c r="G160" s="186">
        <f t="shared" si="29"/>
        <v>1323460.67</v>
      </c>
      <c r="H160" s="187">
        <f t="shared" si="29"/>
        <v>1490500</v>
      </c>
      <c r="I160" s="187">
        <f t="shared" si="29"/>
        <v>2283030</v>
      </c>
      <c r="J160" s="187">
        <f>SUM(J157:J159)</f>
        <v>1764479</v>
      </c>
      <c r="K160" s="187">
        <f>SUM(K157:K159)</f>
        <v>1533285</v>
      </c>
      <c r="L160" s="188">
        <f t="shared" si="29"/>
        <v>1560010</v>
      </c>
    </row>
    <row r="161" spans="5:12" ht="13.5" thickBot="1">
      <c r="E161" s="16" t="s">
        <v>87</v>
      </c>
      <c r="F161" s="179">
        <v>174010.49</v>
      </c>
      <c r="G161" s="142">
        <v>600872.6</v>
      </c>
      <c r="H161" s="142">
        <f>H154-H160</f>
        <v>88870</v>
      </c>
      <c r="I161" s="142">
        <f>I154-I160</f>
        <v>169116</v>
      </c>
      <c r="J161" s="142">
        <v>3625</v>
      </c>
      <c r="K161" s="142">
        <f>K154-K160</f>
        <v>1715</v>
      </c>
      <c r="L161" s="179">
        <f>L154-L160</f>
        <v>1490</v>
      </c>
    </row>
    <row r="162" spans="4:11" ht="15.75">
      <c r="D162" s="67"/>
      <c r="E162" s="106" t="s">
        <v>125</v>
      </c>
      <c r="F162" s="82"/>
      <c r="J162" s="107" t="s">
        <v>138</v>
      </c>
      <c r="K162" s="254">
        <v>42699</v>
      </c>
    </row>
    <row r="163" spans="4:7" ht="15.75">
      <c r="D163" s="67"/>
      <c r="E163" s="106" t="s">
        <v>177</v>
      </c>
      <c r="F163" s="106"/>
      <c r="G163" s="67"/>
    </row>
    <row r="164" spans="6:7" ht="15.75">
      <c r="F164" s="106"/>
      <c r="G164" s="67"/>
    </row>
    <row r="165" spans="5:6" ht="15.75">
      <c r="E165" s="106"/>
      <c r="F165" s="67"/>
    </row>
  </sheetData>
  <sheetProtection/>
  <mergeCells count="4">
    <mergeCell ref="A3:E4"/>
    <mergeCell ref="F3:L3"/>
    <mergeCell ref="A127:E128"/>
    <mergeCell ref="F127:L127"/>
  </mergeCells>
  <printOptions/>
  <pageMargins left="0.4724409448818898" right="0.3937007874015748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Footer>&amp;CStrana &amp;P</oddFooter>
  </headerFooter>
  <ignoredErrors>
    <ignoredError sqref="L23" formulaRange="1"/>
    <ignoredError sqref="D46 D52 D44 D39 D49 D98 D103 D85 D83 D79 D34 D32 D106 D11 D16 D23 D19:D20 D13 D28 D67 D94 D96 D89 D110 D1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wAw</cp:lastModifiedBy>
  <cp:lastPrinted>2016-11-23T13:48:09Z</cp:lastPrinted>
  <dcterms:created xsi:type="dcterms:W3CDTF">2009-03-06T09:59:21Z</dcterms:created>
  <dcterms:modified xsi:type="dcterms:W3CDTF">2016-11-28T14:28:28Z</dcterms:modified>
  <cp:category/>
  <cp:version/>
  <cp:contentType/>
  <cp:contentStatus/>
</cp:coreProperties>
</file>